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7853f320448435/Rates-Wendy/"/>
    </mc:Choice>
  </mc:AlternateContent>
  <xr:revisionPtr revIDLastSave="56" documentId="8_{DCA3F018-9BE8-4431-9466-7561F9FF78A6}" xr6:coauthVersionLast="43" xr6:coauthVersionMax="43" xr10:uidLastSave="{F3B83137-448C-4FBA-BE49-F8E84E23F146}"/>
  <bookViews>
    <workbookView xWindow="-120" yWindow="-120" windowWidth="25440" windowHeight="15510" tabRatio="934" activeTab="1" xr2:uid="{00000000-000D-0000-FFFF-FFFF00000000}"/>
  </bookViews>
  <sheets>
    <sheet name="Rates" sheetId="114" r:id="rId1"/>
    <sheet name="Proposed Rates" sheetId="61" r:id="rId2"/>
    <sheet name="SDC" sheetId="204" r:id="rId3"/>
    <sheet name="Ann Fees" sheetId="207" r:id="rId4"/>
  </sheets>
  <externalReferences>
    <externalReference r:id="rId5"/>
    <externalReference r:id="rId6"/>
    <externalReference r:id="rId7"/>
    <externalReference r:id="rId8"/>
  </externalReferences>
  <definedNames>
    <definedName name="_empty" hidden="1">#REF!</definedName>
    <definedName name="_Fill" localSheetId="0" hidden="1">#REF!</definedName>
    <definedName name="_Fill" hidden="1">#REF!</definedName>
    <definedName name="_Order1" hidden="1">255</definedName>
    <definedName name="_Order2" localSheetId="0" hidden="1">255</definedName>
    <definedName name="_Order2" hidden="1">255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cctVolgrowthrate">#REF!</definedName>
    <definedName name="BENEFITS">[1]Assump!$H$33</definedName>
    <definedName name="bills_per_yr">[2]Lists!$A$79</definedName>
    <definedName name="BY">[3]Assump!$G$7</definedName>
    <definedName name="class1">'[2]Step 1 Model Setup'!$H$42</definedName>
    <definedName name="class1_is_active">[2]Lists!$B$26</definedName>
    <definedName name="class1_medfixedcharge_proposed">'[2]Step 3 Customer Service Charges'!$D$58</definedName>
    <definedName name="class2">'[2]Step 1 Model Setup'!$H$43</definedName>
    <definedName name="class2_is_active">[2]Lists!$B$27</definedName>
    <definedName name="class3">'[2]Step 1 Model Setup'!$H$44</definedName>
    <definedName name="class3_is_active">[2]Lists!$B$28</definedName>
    <definedName name="class4">'[2]Step 1 Model Setup'!$H$45</definedName>
    <definedName name="class4_is_active">[2]Lists!$B$29</definedName>
    <definedName name="class5">'[2]Step 1 Model Setup'!$H$46</definedName>
    <definedName name="class5_is_active">[2]Lists!$B$30</definedName>
    <definedName name="class6">'[2]Step 1 Model Setup'!$H$47</definedName>
    <definedName name="class6_is_active">[2]Lists!$B$31</definedName>
    <definedName name="ddd" localSheetId="1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ddd" localSheetId="0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ddd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DebtInterest">[4]T1Assumptions!$D$18</definedName>
    <definedName name="eee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elast_season1_class1">'[2]Step 4 Design Water Rates'!$D$18</definedName>
    <definedName name="LABOR">[1]Assump!$H$32</definedName>
    <definedName name="not_in_use_label">"Not in use"</definedName>
    <definedName name="other" hidden="1">{#N/A,#N/A,FALSE,"admin";#N/A,#N/A,FALSE,"finance";#N/A,#N/A,FALSE,"engineering";#N/A,#N/A,FALSE,"operating"}</definedName>
    <definedName name="PPP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_xlnm.Print_Area" localSheetId="1">'Proposed Rates'!$A$1:$J$77</definedName>
    <definedName name="_xlnm.Print_Area" localSheetId="0">Rates!$B$2:$H$55</definedName>
    <definedName name="_xlnm.Print_Area" localSheetId="2">SDC!$A:$G</definedName>
    <definedName name="_xlnm.Print_Titles" localSheetId="1">'Proposed Rates'!$5:$6</definedName>
    <definedName name="_xlnm.Print_Titles" localSheetId="2">SDC!$15:$19</definedName>
    <definedName name="qqq" localSheetId="1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qqq" localSheetId="0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qqq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RND">[3]Assump!$G$8</definedName>
    <definedName name="season1">[2]Lists!$B$2</definedName>
    <definedName name="season1_month1">'[2]Step 1 Model Setup'!$C$28</definedName>
    <definedName name="season1_month2">'[2]Step 1 Model Setup'!$D$28</definedName>
    <definedName name="season2">[2]Lists!$B$3</definedName>
    <definedName name="season2_month1">'[2]Step 1 Model Setup'!$I$28</definedName>
    <definedName name="season2_month2">'[2]Step 1 Model Setup'!$J$28</definedName>
    <definedName name="units_vol">'[2]Step 1 Model Setup'!$D$19</definedName>
    <definedName name="wrn.5year." hidden="1">{#N/A,#N/A,FALSE,"Operating Requirements";#N/A,#N/A,FALSE,"consolidated debt schedule";#N/A,#N/A,FALSE,"Five Year Plan with Reserves";#N/A,#N/A,FALSE,"id 4 benefit analysis";#N/A,#N/A,FALSE,"id 4A Benefit Analysis";#N/A,#N/A,FALSE,"Administration Building Alloc";#N/A,#N/A,FALSE,"1998 TAX ASSESSMENTS"}</definedName>
    <definedName name="wrn.budgets." hidden="1">{#N/A,#N/A,FALSE,"income state";#N/A,#N/A,FALSE,"DEPT OVERVIEW";#N/A,#N/A,FALSE,"admin";#N/A,#N/A,FALSE,"finance";#N/A,#N/A,FALSE,"engineering";#N/A,#N/A,FALSE,"operating"}</definedName>
    <definedName name="wrn.cash._.projections." hidden="1">{#N/A,#N/A,FALSE,"debt schedule  - id 1";#N/A,#N/A,FALSE,"debt schedule id 2 &amp; 2a";#N/A,#N/A,FALSE,"debt schedule id 3 &amp; 3a";#N/A,#N/A,FALSE,"debt schedule 4 &amp; 4a";#N/A,#N/A,FALSE,"debt schedule 7";#N/A,#N/A,FALSE,"debt schedule 8";#N/A,#N/A,FALSE,"Five Year Plan with Reserves";#N/A,#N/A,FALSE,"consolidated debt schedule";#N/A,#N/A,FALSE,"1998 TAX ASSESSMENTS";#N/A,#N/A,FALSE,"id 4A Benefit Analysis";#N/A,#N/A,FALSE,"id 4 benefit analysis";#N/A,#N/A,FALSE,"Administration Building Alloc";#N/A,#N/A,FALSE,"construction needs";#N/A,#N/A,FALSE,"cost of new debt"}</definedName>
    <definedName name="wrn.departments." hidden="1">{#N/A,#N/A,FALSE,"admin";#N/A,#N/A,FALSE,"finance";#N/A,#N/A,FALSE,"engineering";#N/A,#N/A,FALSE,"operating"}</definedName>
    <definedName name="wrn.MONTH._.END._.ACTUALS." hidden="1">{#N/A,#N/A,TRUE,"GLvsUT QRY RPT";#N/A,#N/A,TRUE,"BUDGET REPORT 99_00";#N/A,#N/A,TRUE,"Total Bill-98 BUDGET VS ACTUAL";#N/A,#N/A,TRUE,"YTD00BASE";#N/A,#N/A,TRUE,"YTD-SURCHARGE-00";#N/A,#N/A,TRUE,"YTD-CONNECT-00";#N/A,#N/A,TRUE,"YTD-CONSUMP$$-00"}</definedName>
    <definedName name="wrn.Rate._.Calcs." localSheetId="1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wrn.Rate._.Calcs." localSheetId="0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wrn.Rate._.Calcs.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wrn.REVENUE._.PROJ._.99_00." hidden="1">{#N/A,#N/A,TRUE," ytd-CONNECT 99-CCF'S - UPDATE";#N/A,#N/A,TRUE,"ytd-consump$$-98";#N/A,#N/A,TRUE,"ytd-Base 98 - UPDATE";#N/A,#N/A,TRUE,"ytd-Surcharge-98- UPDATE";#N/A,#N/A,TRUE,"BUDGET REPORT"}</definedName>
    <definedName name="wrn.water._.projections._.98." hidden="1">{#N/A,#N/A,FALSE,"Total Bill-98";#N/A,#N/A,FALSE,"ytd-Base 98";#N/A,#N/A,FALSE,"ytd-Surcharge-98";#N/A,#N/A,FALSE,"ytd-CONNECTIONS 98-CCF'S";#N/A,#N/A,FALSE,"ytd-consump$$-98"}</definedName>
    <definedName name="xxx" localSheetId="1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xxx" localSheetId="0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xxx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zzzzzz" localSheetId="1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zzzzzz" localSheetId="0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  <definedName name="zzzzzz" hidden="1">{"Budget",#N/A,FALSE,"Budget";"Water Use",#N/A,FALSE,"Use";"Accounts",#N/A,FALSE,"Accts";"ServChrg",#N/A,FALSE,"SrvChrg";"MultMtr",#N/A,FALSE,"MMtr";"Minimum",#N/A,FALSE,"Rates";"Uniform",#N/A,FALSE,"Rates";"Lifeline",#N/A,FALSE,"Rates";"Conserv",#N/A,FALSE,"Rates";"ElevSurch",#N/A,FALSE,"Elev";"Fin Plan",#N/A,FALSE,"FinPlan"}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04" l="1"/>
  <c r="G9" i="204" s="1"/>
  <c r="G10" i="204" s="1"/>
  <c r="G12" i="204" s="1"/>
  <c r="G22" i="204" s="1"/>
  <c r="B22" i="204"/>
  <c r="D22" i="204"/>
  <c r="E22" i="204"/>
  <c r="F22" i="204"/>
  <c r="A23" i="204"/>
  <c r="A24" i="204" s="1"/>
  <c r="A25" i="204" s="1"/>
  <c r="A27" i="204" s="1"/>
  <c r="A28" i="204" s="1"/>
  <c r="A29" i="204" s="1"/>
  <c r="A31" i="204" s="1"/>
  <c r="A32" i="204" s="1"/>
  <c r="A33" i="204" s="1"/>
  <c r="A36" i="204" s="1"/>
  <c r="A37" i="204" s="1"/>
  <c r="A38" i="204" s="1"/>
  <c r="A39" i="204" s="1"/>
  <c r="A40" i="204" s="1"/>
  <c r="A41" i="204" s="1"/>
  <c r="A42" i="204" s="1"/>
  <c r="A43" i="204" s="1"/>
  <c r="A44" i="204" s="1"/>
  <c r="A45" i="204" s="1"/>
  <c r="A46" i="204" s="1"/>
  <c r="A47" i="204" s="1"/>
  <c r="A48" i="204" s="1"/>
  <c r="A49" i="204" s="1"/>
  <c r="A50" i="204" s="1"/>
  <c r="A51" i="204" s="1"/>
  <c r="A52" i="204" s="1"/>
  <c r="A53" i="204" s="1"/>
  <c r="A54" i="204" s="1"/>
  <c r="A55" i="204" s="1"/>
  <c r="A58" i="204" s="1"/>
  <c r="A59" i="204" s="1"/>
  <c r="A60" i="204" s="1"/>
  <c r="A61" i="204" s="1"/>
  <c r="A62" i="204" s="1"/>
  <c r="A63" i="204" s="1"/>
  <c r="A64" i="204" s="1"/>
  <c r="A65" i="204" s="1"/>
  <c r="A66" i="204" s="1"/>
  <c r="B23" i="204"/>
  <c r="D23" i="204"/>
  <c r="E23" i="204"/>
  <c r="B24" i="204"/>
  <c r="D24" i="204"/>
  <c r="E24" i="204"/>
  <c r="B25" i="204"/>
  <c r="B26" i="204"/>
  <c r="D26" i="204"/>
  <c r="E26" i="204"/>
  <c r="B27" i="204"/>
  <c r="D27" i="204"/>
  <c r="E27" i="204"/>
  <c r="B28" i="204"/>
  <c r="D28" i="204"/>
  <c r="E28" i="204"/>
  <c r="B29" i="204"/>
  <c r="D29" i="204"/>
  <c r="E29" i="204"/>
  <c r="B30" i="204"/>
  <c r="B31" i="204"/>
  <c r="D31" i="204"/>
  <c r="E31" i="204"/>
  <c r="B32" i="204"/>
  <c r="D32" i="204"/>
  <c r="E32" i="204"/>
  <c r="B33" i="204"/>
  <c r="D33" i="204"/>
  <c r="E33" i="204"/>
  <c r="B35" i="204"/>
  <c r="B36" i="204"/>
  <c r="D36" i="204"/>
  <c r="E36" i="204"/>
  <c r="B37" i="204"/>
  <c r="D37" i="204"/>
  <c r="E37" i="204"/>
  <c r="B38" i="204"/>
  <c r="D38" i="204"/>
  <c r="E38" i="204"/>
  <c r="B39" i="204"/>
  <c r="D39" i="204"/>
  <c r="E39" i="204"/>
  <c r="B40" i="204"/>
  <c r="D40" i="204"/>
  <c r="E40" i="204"/>
  <c r="B41" i="204"/>
  <c r="D41" i="204"/>
  <c r="E41" i="204"/>
  <c r="B42" i="204"/>
  <c r="D42" i="204"/>
  <c r="E42" i="204"/>
  <c r="B43" i="204"/>
  <c r="D43" i="204"/>
  <c r="E43" i="204"/>
  <c r="B44" i="204"/>
  <c r="D44" i="204"/>
  <c r="E44" i="204"/>
  <c r="B45" i="204"/>
  <c r="D45" i="204"/>
  <c r="E45" i="204"/>
  <c r="B46" i="204"/>
  <c r="D46" i="204"/>
  <c r="E46" i="204"/>
  <c r="B47" i="204"/>
  <c r="D47" i="204"/>
  <c r="E47" i="204"/>
  <c r="B48" i="204"/>
  <c r="D48" i="204"/>
  <c r="E48" i="204"/>
  <c r="B49" i="204"/>
  <c r="D49" i="204"/>
  <c r="E49" i="204"/>
  <c r="B50" i="204"/>
  <c r="D50" i="204"/>
  <c r="E50" i="204"/>
  <c r="B51" i="204"/>
  <c r="D51" i="204"/>
  <c r="E51" i="204"/>
  <c r="E73" i="204" s="1"/>
  <c r="B52" i="204"/>
  <c r="D52" i="204"/>
  <c r="E52" i="204"/>
  <c r="B53" i="204"/>
  <c r="D53" i="204"/>
  <c r="E53" i="204"/>
  <c r="B54" i="204"/>
  <c r="D54" i="204"/>
  <c r="E54" i="204"/>
  <c r="B55" i="204"/>
  <c r="D55" i="204"/>
  <c r="E55" i="204"/>
  <c r="A56" i="204"/>
  <c r="B56" i="204"/>
  <c r="D56" i="204"/>
  <c r="E56" i="204"/>
  <c r="F56" i="204"/>
  <c r="B57" i="204"/>
  <c r="B58" i="204"/>
  <c r="D58" i="204"/>
  <c r="E58" i="204"/>
  <c r="B59" i="204"/>
  <c r="D59" i="204"/>
  <c r="E59" i="204"/>
  <c r="B60" i="204"/>
  <c r="D60" i="204"/>
  <c r="E60" i="204"/>
  <c r="B61" i="204"/>
  <c r="D61" i="204"/>
  <c r="E61" i="204"/>
  <c r="B62" i="204"/>
  <c r="D62" i="204"/>
  <c r="E62" i="204"/>
  <c r="B63" i="204"/>
  <c r="D63" i="204"/>
  <c r="E63" i="204"/>
  <c r="B64" i="204"/>
  <c r="B65" i="204"/>
  <c r="B66" i="204"/>
  <c r="E66" i="204"/>
  <c r="B70" i="204"/>
  <c r="B71" i="204"/>
  <c r="E71" i="204"/>
  <c r="B72" i="204"/>
  <c r="D72" i="204"/>
  <c r="E72" i="204"/>
  <c r="B73" i="204"/>
  <c r="B78" i="204" s="1"/>
  <c r="C73" i="204"/>
  <c r="C78" i="204" s="1"/>
  <c r="D73" i="204"/>
  <c r="B74" i="204"/>
  <c r="B79" i="204" s="1"/>
  <c r="C74" i="204"/>
  <c r="C79" i="204" s="1"/>
  <c r="E74" i="204"/>
  <c r="B75" i="204"/>
  <c r="B76" i="204"/>
  <c r="D76" i="204"/>
  <c r="E76" i="204"/>
  <c r="B77" i="204"/>
  <c r="D77" i="204"/>
  <c r="E77" i="204"/>
  <c r="E78" i="204"/>
  <c r="E79" i="204"/>
  <c r="B80" i="204"/>
  <c r="E80" i="204"/>
  <c r="B81" i="204"/>
  <c r="E81" i="204"/>
  <c r="E82" i="204"/>
  <c r="B83" i="204"/>
  <c r="D83" i="204"/>
  <c r="E83" i="204"/>
  <c r="B84" i="204"/>
  <c r="E84" i="204"/>
  <c r="D85" i="204"/>
  <c r="E85" i="204"/>
  <c r="F59" i="204" l="1"/>
  <c r="A71" i="204"/>
  <c r="A72" i="204" s="1"/>
  <c r="A73" i="204" s="1"/>
  <c r="A74" i="204" s="1"/>
  <c r="A75" i="204" s="1"/>
  <c r="A76" i="204" s="1"/>
  <c r="A77" i="204" s="1"/>
  <c r="A78" i="204" s="1"/>
  <c r="A79" i="204" s="1"/>
  <c r="A80" i="204" s="1"/>
  <c r="A81" i="204" s="1"/>
  <c r="A82" i="204" s="1"/>
  <c r="A83" i="204" s="1"/>
  <c r="A84" i="204" s="1"/>
  <c r="A85" i="204" s="1"/>
  <c r="G59" i="204"/>
  <c r="G56" i="204"/>
  <c r="A8" i="61"/>
  <c r="A75" i="61" l="1"/>
  <c r="D66" i="61" l="1"/>
  <c r="B66" i="61"/>
  <c r="D61" i="61"/>
  <c r="C69" i="61"/>
  <c r="D80" i="204" s="1"/>
  <c r="G20" i="61"/>
  <c r="D52" i="207" l="1"/>
  <c r="C59" i="207" s="1"/>
  <c r="C52" i="207"/>
  <c r="C58" i="207" s="1"/>
  <c r="A8" i="207"/>
  <c r="J42" i="114"/>
  <c r="J41" i="114"/>
  <c r="J40" i="114"/>
  <c r="J39" i="114"/>
  <c r="J38" i="114"/>
  <c r="J37" i="114"/>
  <c r="J36" i="114"/>
  <c r="J35" i="114"/>
  <c r="J34" i="114"/>
  <c r="J33" i="114"/>
  <c r="J32" i="114"/>
  <c r="J31" i="114"/>
  <c r="J30" i="114"/>
  <c r="J29" i="114"/>
  <c r="J28" i="114"/>
  <c r="J27" i="114"/>
  <c r="J26" i="114"/>
  <c r="J25" i="114"/>
  <c r="J24" i="114"/>
  <c r="J23" i="114"/>
  <c r="J20" i="114"/>
  <c r="J19" i="114"/>
  <c r="J18" i="114"/>
  <c r="J16" i="114"/>
  <c r="J15" i="114"/>
  <c r="J14" i="114"/>
  <c r="J13" i="114"/>
  <c r="J11" i="114"/>
  <c r="J10" i="114"/>
  <c r="J9" i="114"/>
  <c r="G43" i="61"/>
  <c r="G50" i="61"/>
  <c r="A76" i="61"/>
  <c r="B43" i="61"/>
  <c r="C61" i="207" l="1"/>
  <c r="E61" i="207" s="1"/>
  <c r="A9" i="207"/>
  <c r="A10" i="207" s="1"/>
  <c r="A11" i="207" s="1"/>
  <c r="A12" i="207" s="1"/>
  <c r="A13" i="207" s="1"/>
  <c r="A14" i="207" s="1"/>
  <c r="A15" i="207" s="1"/>
  <c r="A16" i="207" s="1"/>
  <c r="A17" i="207" s="1"/>
  <c r="A18" i="207" s="1"/>
  <c r="A19" i="207" s="1"/>
  <c r="A20" i="207" s="1"/>
  <c r="A21" i="207" s="1"/>
  <c r="A22" i="207" s="1"/>
  <c r="A23" i="207" s="1"/>
  <c r="A24" i="207" s="1"/>
  <c r="A25" i="207" s="1"/>
  <c r="A26" i="207" s="1"/>
  <c r="A27" i="207" s="1"/>
  <c r="A28" i="207" s="1"/>
  <c r="A29" i="207" s="1"/>
  <c r="A30" i="207" s="1"/>
  <c r="A31" i="207" s="1"/>
  <c r="A32" i="207" s="1"/>
  <c r="A33" i="207" s="1"/>
  <c r="A34" i="207" s="1"/>
  <c r="A35" i="207" s="1"/>
  <c r="A36" i="207" s="1"/>
  <c r="A37" i="207" s="1"/>
  <c r="A38" i="207" s="1"/>
  <c r="A39" i="207" s="1"/>
  <c r="A40" i="207" s="1"/>
  <c r="A41" i="207" s="1"/>
  <c r="A42" i="207" s="1"/>
  <c r="A43" i="207" s="1"/>
  <c r="A44" i="207" s="1"/>
  <c r="A45" i="207" s="1"/>
  <c r="A46" i="207" s="1"/>
  <c r="A47" i="207" s="1"/>
  <c r="A48" i="207" s="1"/>
  <c r="A49" i="207" s="1"/>
  <c r="A50" i="207" s="1"/>
  <c r="A51" i="207" s="1"/>
  <c r="B8" i="207"/>
  <c r="B12" i="207"/>
  <c r="B13" i="207"/>
  <c r="B17" i="207"/>
  <c r="B16" i="207"/>
  <c r="B24" i="207"/>
  <c r="B10" i="207"/>
  <c r="B14" i="207"/>
  <c r="B18" i="207"/>
  <c r="B22" i="207"/>
  <c r="B46" i="207"/>
  <c r="Y11" i="204"/>
  <c r="Y10" i="204" s="1"/>
  <c r="Y9" i="204" s="1"/>
  <c r="Y8" i="204" s="1"/>
  <c r="Y7" i="204" s="1"/>
  <c r="Y6" i="204" s="1"/>
  <c r="Y5" i="204" s="1"/>
  <c r="Y3" i="204" s="1"/>
  <c r="B42" i="207" l="1"/>
  <c r="B49" i="207"/>
  <c r="B28" i="207"/>
  <c r="B38" i="207"/>
  <c r="B48" i="207"/>
  <c r="B45" i="207"/>
  <c r="B34" i="207"/>
  <c r="B44" i="207"/>
  <c r="B41" i="207"/>
  <c r="B30" i="207"/>
  <c r="B40" i="207"/>
  <c r="B33" i="207"/>
  <c r="B31" i="207"/>
  <c r="B26" i="207"/>
  <c r="B36" i="207"/>
  <c r="B29" i="207"/>
  <c r="B23" i="207"/>
  <c r="B32" i="207"/>
  <c r="B25" i="207"/>
  <c r="B47" i="207"/>
  <c r="B37" i="207"/>
  <c r="B21" i="207"/>
  <c r="B20" i="207"/>
  <c r="B39" i="207"/>
  <c r="B19" i="207"/>
  <c r="B9" i="207"/>
  <c r="B35" i="207"/>
  <c r="B15" i="207"/>
  <c r="B43" i="207"/>
  <c r="B27" i="207"/>
  <c r="B11" i="207"/>
  <c r="B51" i="207"/>
  <c r="B50" i="207"/>
  <c r="B30" i="61" l="1"/>
  <c r="B15" i="61" l="1"/>
  <c r="E42" i="61" l="1"/>
  <c r="G31" i="61" l="1"/>
  <c r="E50" i="61"/>
  <c r="C50" i="61"/>
  <c r="E49" i="61"/>
  <c r="C49" i="61"/>
  <c r="E48" i="61"/>
  <c r="C48" i="61"/>
  <c r="E47" i="61"/>
  <c r="C47" i="61"/>
  <c r="E46" i="61"/>
  <c r="C46" i="61"/>
  <c r="E45" i="61"/>
  <c r="C45" i="61"/>
  <c r="C42" i="61"/>
  <c r="E41" i="61"/>
  <c r="C41" i="61"/>
  <c r="E40" i="61"/>
  <c r="C40" i="61"/>
  <c r="E39" i="61"/>
  <c r="C39" i="61"/>
  <c r="E38" i="61"/>
  <c r="C38" i="61"/>
  <c r="C55" i="61" s="1"/>
  <c r="E37" i="61"/>
  <c r="C37" i="61"/>
  <c r="E36" i="61"/>
  <c r="C36" i="61"/>
  <c r="E35" i="61"/>
  <c r="C35" i="61"/>
  <c r="E34" i="61"/>
  <c r="C34" i="61"/>
  <c r="E33" i="61"/>
  <c r="C33" i="61"/>
  <c r="E32" i="61"/>
  <c r="C32" i="61"/>
  <c r="E31" i="61"/>
  <c r="C31" i="61"/>
  <c r="C68" i="61" s="1"/>
  <c r="D82" i="204" s="1"/>
  <c r="E30" i="61"/>
  <c r="C30" i="61"/>
  <c r="E29" i="61"/>
  <c r="C29" i="61"/>
  <c r="E28" i="61"/>
  <c r="C28" i="61"/>
  <c r="E27" i="61"/>
  <c r="C27" i="61"/>
  <c r="E26" i="61"/>
  <c r="C26" i="61"/>
  <c r="E25" i="61"/>
  <c r="C25" i="61"/>
  <c r="E24" i="61"/>
  <c r="C24" i="61"/>
  <c r="E23" i="61"/>
  <c r="C23" i="61"/>
  <c r="E20" i="61"/>
  <c r="C20" i="61"/>
  <c r="E19" i="61"/>
  <c r="C19" i="61"/>
  <c r="E18" i="61"/>
  <c r="C18" i="61"/>
  <c r="E16" i="61"/>
  <c r="C16" i="61"/>
  <c r="E15" i="61"/>
  <c r="C15" i="61"/>
  <c r="E14" i="61"/>
  <c r="C14" i="61"/>
  <c r="E13" i="61"/>
  <c r="C13" i="61"/>
  <c r="E11" i="61"/>
  <c r="C11" i="61"/>
  <c r="E10" i="61"/>
  <c r="C10" i="61"/>
  <c r="F9" i="61"/>
  <c r="E9" i="61"/>
  <c r="C9" i="61"/>
  <c r="F69" i="61" s="1"/>
  <c r="F80" i="204" s="1"/>
  <c r="G80" i="204" s="1"/>
  <c r="C61" i="61" l="1"/>
  <c r="D74" i="204" s="1"/>
  <c r="C56" i="61"/>
  <c r="C66" i="61"/>
  <c r="D79" i="204" s="1"/>
  <c r="C60" i="61"/>
  <c r="C65" i="61"/>
  <c r="D78" i="204" s="1"/>
  <c r="F68" i="61"/>
  <c r="F82" i="204" s="1"/>
  <c r="G82" i="204" s="1"/>
  <c r="F72" i="61"/>
  <c r="F85" i="204" s="1"/>
  <c r="G85" i="204" s="1"/>
  <c r="F59" i="61"/>
  <c r="F72" i="204" s="1"/>
  <c r="G72" i="204" s="1"/>
  <c r="F63" i="61"/>
  <c r="F76" i="204" s="1"/>
  <c r="G76" i="204" s="1"/>
  <c r="F54" i="61"/>
  <c r="F64" i="61"/>
  <c r="F77" i="204" s="1"/>
  <c r="G77" i="204" s="1"/>
  <c r="F70" i="61"/>
  <c r="F83" i="204" s="1"/>
  <c r="G83" i="204" s="1"/>
  <c r="C67" i="61"/>
  <c r="D81" i="204" s="1"/>
  <c r="C71" i="61"/>
  <c r="C53" i="61"/>
  <c r="C58" i="61"/>
  <c r="F53" i="61" l="1"/>
  <c r="F66" i="204" s="1"/>
  <c r="G66" i="204" s="1"/>
  <c r="D66" i="204"/>
  <c r="F71" i="61"/>
  <c r="F84" i="204" s="1"/>
  <c r="G84" i="204" s="1"/>
  <c r="D84" i="204"/>
  <c r="F58" i="61"/>
  <c r="F71" i="204" s="1"/>
  <c r="G71" i="204" s="1"/>
  <c r="D71" i="204"/>
  <c r="F67" i="61"/>
  <c r="F81" i="204" s="1"/>
  <c r="G81" i="204" s="1"/>
  <c r="G49" i="61" l="1"/>
  <c r="G48" i="61"/>
  <c r="G47" i="61"/>
  <c r="G46" i="61"/>
  <c r="G45" i="61"/>
  <c r="A44" i="61"/>
  <c r="G42" i="61"/>
  <c r="G41" i="61"/>
  <c r="G40" i="61"/>
  <c r="G39" i="61"/>
  <c r="G16" i="61"/>
  <c r="G15" i="61"/>
  <c r="G14" i="61"/>
  <c r="G13" i="61"/>
  <c r="G20" i="114" l="1"/>
  <c r="F33" i="204" s="1"/>
  <c r="G33" i="204" s="1"/>
  <c r="G31" i="114"/>
  <c r="F44" i="204" s="1"/>
  <c r="G44" i="204" s="1"/>
  <c r="G49" i="114"/>
  <c r="F62" i="204" s="1"/>
  <c r="G62" i="204" s="1"/>
  <c r="B49" i="61"/>
  <c r="G48" i="114"/>
  <c r="F61" i="204" s="1"/>
  <c r="G61" i="204" s="1"/>
  <c r="B48" i="61"/>
  <c r="G47" i="114"/>
  <c r="F60" i="204" s="1"/>
  <c r="G60" i="204" s="1"/>
  <c r="B47" i="61"/>
  <c r="G46" i="114"/>
  <c r="B46" i="61"/>
  <c r="G45" i="114"/>
  <c r="F58" i="204" s="1"/>
  <c r="G58" i="204" s="1"/>
  <c r="B45" i="61"/>
  <c r="G42" i="114"/>
  <c r="F55" i="204" s="1"/>
  <c r="G55" i="204" s="1"/>
  <c r="B42" i="61"/>
  <c r="G41" i="114"/>
  <c r="F54" i="204" s="1"/>
  <c r="G54" i="204" s="1"/>
  <c r="B41" i="61"/>
  <c r="G40" i="114"/>
  <c r="F53" i="204" s="1"/>
  <c r="G53" i="204" s="1"/>
  <c r="B40" i="61"/>
  <c r="G39" i="114"/>
  <c r="F52" i="204" s="1"/>
  <c r="G52" i="204" s="1"/>
  <c r="B39" i="61"/>
  <c r="G16" i="114"/>
  <c r="F29" i="204" s="1"/>
  <c r="G29" i="204" s="1"/>
  <c r="B16" i="61"/>
  <c r="G15" i="114"/>
  <c r="F28" i="204" s="1"/>
  <c r="G28" i="204" s="1"/>
  <c r="G14" i="114"/>
  <c r="F27" i="204" s="1"/>
  <c r="G27" i="204" s="1"/>
  <c r="B14" i="61"/>
  <c r="G13" i="114"/>
  <c r="F26" i="204" s="1"/>
  <c r="G26" i="204" s="1"/>
  <c r="B13" i="61"/>
  <c r="F13" i="61" l="1"/>
  <c r="F31" i="61"/>
  <c r="F16" i="61"/>
  <c r="F40" i="61"/>
  <c r="F42" i="61"/>
  <c r="F46" i="61"/>
  <c r="F48" i="61"/>
  <c r="F20" i="61"/>
  <c r="F14" i="61"/>
  <c r="F15" i="61"/>
  <c r="F39" i="61"/>
  <c r="F41" i="61"/>
  <c r="F45" i="61"/>
  <c r="F47" i="61"/>
  <c r="F49" i="61"/>
  <c r="F56" i="61" l="1"/>
  <c r="F66" i="61"/>
  <c r="F79" i="204" s="1"/>
  <c r="G79" i="204" s="1"/>
  <c r="F61" i="61"/>
  <c r="F74" i="204" s="1"/>
  <c r="G74" i="204" s="1"/>
  <c r="G38" i="61" l="1"/>
  <c r="G37" i="61"/>
  <c r="G36" i="61"/>
  <c r="G35" i="61"/>
  <c r="G34" i="61"/>
  <c r="G33" i="61"/>
  <c r="G32" i="61"/>
  <c r="G30" i="61"/>
  <c r="G29" i="61"/>
  <c r="G28" i="61"/>
  <c r="G27" i="61"/>
  <c r="G26" i="61"/>
  <c r="G25" i="61"/>
  <c r="G24" i="61"/>
  <c r="G23" i="61"/>
  <c r="G19" i="61"/>
  <c r="G18" i="61"/>
  <c r="G11" i="61"/>
  <c r="G10" i="61"/>
  <c r="G9" i="61"/>
  <c r="G50" i="114"/>
  <c r="F63" i="204" s="1"/>
  <c r="G63" i="204" s="1"/>
  <c r="G38" i="114"/>
  <c r="F51" i="204" s="1"/>
  <c r="G37" i="114"/>
  <c r="F50" i="204" s="1"/>
  <c r="G50" i="204" s="1"/>
  <c r="G36" i="114"/>
  <c r="F49" i="204" s="1"/>
  <c r="G49" i="204" s="1"/>
  <c r="G35" i="114"/>
  <c r="F48" i="204" s="1"/>
  <c r="G48" i="204" s="1"/>
  <c r="G34" i="114"/>
  <c r="F47" i="204" s="1"/>
  <c r="G47" i="204" s="1"/>
  <c r="G33" i="114"/>
  <c r="F46" i="204" s="1"/>
  <c r="G46" i="204" s="1"/>
  <c r="G32" i="114"/>
  <c r="F45" i="204" s="1"/>
  <c r="G45" i="204" s="1"/>
  <c r="G30" i="114"/>
  <c r="F43" i="204" s="1"/>
  <c r="G43" i="204" s="1"/>
  <c r="G29" i="114"/>
  <c r="F42" i="204" s="1"/>
  <c r="G42" i="204" s="1"/>
  <c r="G28" i="114"/>
  <c r="F41" i="204" s="1"/>
  <c r="G41" i="204" s="1"/>
  <c r="G27" i="114"/>
  <c r="F40" i="204" s="1"/>
  <c r="G40" i="204" s="1"/>
  <c r="G26" i="114"/>
  <c r="F39" i="204" s="1"/>
  <c r="G39" i="204" s="1"/>
  <c r="G25" i="114"/>
  <c r="F38" i="204" s="1"/>
  <c r="G38" i="204" s="1"/>
  <c r="G24" i="114"/>
  <c r="F37" i="204" s="1"/>
  <c r="G37" i="204" s="1"/>
  <c r="G23" i="114"/>
  <c r="F36" i="204" s="1"/>
  <c r="G36" i="204" s="1"/>
  <c r="G19" i="114"/>
  <c r="F32" i="204" s="1"/>
  <c r="G32" i="204" s="1"/>
  <c r="G18" i="114"/>
  <c r="F31" i="204" s="1"/>
  <c r="G31" i="204" s="1"/>
  <c r="G11" i="114"/>
  <c r="F24" i="204" s="1"/>
  <c r="G24" i="204" s="1"/>
  <c r="G10" i="114"/>
  <c r="F23" i="204" s="1"/>
  <c r="G23" i="204" s="1"/>
  <c r="F73" i="204" l="1"/>
  <c r="G73" i="204" s="1"/>
  <c r="G51" i="204"/>
  <c r="F26" i="61"/>
  <c r="F50" i="61"/>
  <c r="F10" i="61"/>
  <c r="F23" i="61"/>
  <c r="F27" i="61"/>
  <c r="F32" i="61"/>
  <c r="F36" i="61"/>
  <c r="F30" i="61"/>
  <c r="F11" i="61"/>
  <c r="F28" i="61"/>
  <c r="F37" i="61"/>
  <c r="F19" i="61"/>
  <c r="F35" i="61"/>
  <c r="F24" i="61"/>
  <c r="F33" i="61"/>
  <c r="F18" i="61"/>
  <c r="F25" i="61"/>
  <c r="F29" i="61"/>
  <c r="F34" i="61"/>
  <c r="F38" i="61"/>
  <c r="F65" i="61" s="1"/>
  <c r="F78" i="204" s="1"/>
  <c r="G78" i="204" s="1"/>
  <c r="F55" i="61" l="1"/>
  <c r="F60" i="61"/>
  <c r="A21" i="61" l="1"/>
  <c r="B11" i="61"/>
  <c r="B9" i="61"/>
  <c r="B18" i="61" l="1"/>
  <c r="B20" i="61"/>
  <c r="B28" i="61"/>
  <c r="B23" i="61"/>
  <c r="B27" i="61"/>
  <c r="B31" i="61"/>
  <c r="B68" i="61" s="1"/>
  <c r="B82" i="204" s="1"/>
  <c r="B26" i="61"/>
  <c r="B19" i="61"/>
  <c r="B32" i="61"/>
  <c r="B33" i="61"/>
  <c r="B34" i="61"/>
  <c r="B35" i="61"/>
  <c r="B36" i="61"/>
  <c r="B37" i="61"/>
  <c r="B38" i="61"/>
  <c r="B50" i="61"/>
  <c r="B24" i="61"/>
  <c r="B17" i="61"/>
  <c r="B25" i="61"/>
  <c r="B29" i="61"/>
  <c r="B22" i="61"/>
  <c r="B12" i="61"/>
  <c r="B10" i="61"/>
  <c r="B72" i="61" l="1"/>
  <c r="B85" i="204" s="1"/>
</calcChain>
</file>

<file path=xl/sharedStrings.xml><?xml version="1.0" encoding="utf-8"?>
<sst xmlns="http://schemas.openxmlformats.org/spreadsheetml/2006/main" count="222" uniqueCount="152">
  <si>
    <t xml:space="preserve"> </t>
  </si>
  <si>
    <t>Description</t>
  </si>
  <si>
    <t>Value</t>
  </si>
  <si>
    <t>Current</t>
  </si>
  <si>
    <t>Total</t>
  </si>
  <si>
    <t>Revenue</t>
  </si>
  <si>
    <t>Year</t>
  </si>
  <si>
    <t>Charges</t>
  </si>
  <si>
    <t>Single Family</t>
  </si>
  <si>
    <t>Fiscal</t>
  </si>
  <si>
    <t>Residential</t>
  </si>
  <si>
    <t>Non-Residential</t>
  </si>
  <si>
    <t>Multi-family</t>
  </si>
  <si>
    <t>Date</t>
  </si>
  <si>
    <t>Classification</t>
  </si>
  <si>
    <t>Residential Fixed Charges</t>
  </si>
  <si>
    <t>Non-Residential Fixed Charges</t>
  </si>
  <si>
    <t>Line</t>
  </si>
  <si>
    <t>No.</t>
  </si>
  <si>
    <t>Table 14</t>
  </si>
  <si>
    <t>gpd</t>
  </si>
  <si>
    <t>Unit of</t>
  </si>
  <si>
    <t>Measure</t>
  </si>
  <si>
    <t>Multiple</t>
  </si>
  <si>
    <t>Capacity</t>
  </si>
  <si>
    <t>Cost</t>
  </si>
  <si>
    <t>Unit</t>
  </si>
  <si>
    <t>Charge</t>
  </si>
  <si>
    <t>Schedule of Capacity Charges</t>
  </si>
  <si>
    <t>Development Type</t>
  </si>
  <si>
    <t>Ratio</t>
  </si>
  <si>
    <t>Second Unit/Studios</t>
  </si>
  <si>
    <t>Trailer Space &lt;20 ft. wide</t>
  </si>
  <si>
    <t>Trailer Space &gt;20 ft. wide</t>
  </si>
  <si>
    <t>Mobile Home Park Laundry</t>
  </si>
  <si>
    <t>Mobile Home/Trailers</t>
  </si>
  <si>
    <t>Manager Residence</t>
  </si>
  <si>
    <t>Retirement Facility</t>
  </si>
  <si>
    <t>Rooms w/o Kitchens</t>
  </si>
  <si>
    <t>Rooms w/ Kitchens</t>
  </si>
  <si>
    <t>Motel/Hotel</t>
  </si>
  <si>
    <t>Laundrettes, per machine</t>
  </si>
  <si>
    <t>Each Sink Over 2</t>
  </si>
  <si>
    <t>Gas Station w/Restroom</t>
  </si>
  <si>
    <t>Cocktail Lounge/Wine Tasting</t>
  </si>
  <si>
    <t>Additional Seating</t>
  </si>
  <si>
    <t>Market, Major</t>
  </si>
  <si>
    <t>Convenience Market</t>
  </si>
  <si>
    <t>Convenience Market w/Deli</t>
  </si>
  <si>
    <t>Deli</t>
  </si>
  <si>
    <t>Office &amp; Retail</t>
  </si>
  <si>
    <t>Units w/o Toilets</t>
  </si>
  <si>
    <t>Restaurant Full Service</t>
  </si>
  <si>
    <t>Additional Seating - Food</t>
  </si>
  <si>
    <t>Additional Seating - Bar/Banquet</t>
  </si>
  <si>
    <t>Coffee Specialty Retail</t>
  </si>
  <si>
    <t>Restaurant - Fast Food</t>
  </si>
  <si>
    <t>Institutional</t>
  </si>
  <si>
    <t>Church</t>
  </si>
  <si>
    <t>Pre/Elementary School, Per Student</t>
  </si>
  <si>
    <t>High School, per Student</t>
  </si>
  <si>
    <t>Museum</t>
  </si>
  <si>
    <t>Post Office</t>
  </si>
  <si>
    <t>Public Park</t>
  </si>
  <si>
    <t>Beauty &amp; Barber Shops</t>
  </si>
  <si>
    <t>Flow/</t>
  </si>
  <si>
    <t>Strength</t>
  </si>
  <si>
    <t>Factor</t>
  </si>
  <si>
    <t>machine</t>
  </si>
  <si>
    <t>sink</t>
  </si>
  <si>
    <t>seat</t>
  </si>
  <si>
    <t>1,000 sf</t>
  </si>
  <si>
    <t>Debt Service</t>
  </si>
  <si>
    <t>User</t>
  </si>
  <si>
    <t>Current Monthly Sewer Service Charges</t>
  </si>
  <si>
    <t>Car Wash</t>
  </si>
  <si>
    <t>Senior Living</t>
  </si>
  <si>
    <t>Recovery Ranch</t>
  </si>
  <si>
    <t>Unit (gpd)</t>
  </si>
  <si>
    <t>Additional Sewer Service Charges</t>
  </si>
  <si>
    <t>Medical, Dental, Veterinarian</t>
  </si>
  <si>
    <t>per Bed</t>
  </si>
  <si>
    <t>space</t>
  </si>
  <si>
    <t>room</t>
  </si>
  <si>
    <t>student</t>
  </si>
  <si>
    <t>bed</t>
  </si>
  <si>
    <t>Cocktail Lounge with Food</t>
  </si>
  <si>
    <t>Food Service</t>
  </si>
  <si>
    <t>Wine Tasting with Food</t>
  </si>
  <si>
    <t>Flow</t>
  </si>
  <si>
    <t>(gpd)</t>
  </si>
  <si>
    <t>Apr</t>
  </si>
  <si>
    <t>April</t>
  </si>
  <si>
    <t>Month</t>
  </si>
  <si>
    <t>ENR-CCI</t>
  </si>
  <si>
    <t>Use Description</t>
  </si>
  <si>
    <t>Dwelling</t>
  </si>
  <si>
    <t>Dwelling, Apartment, Condominiums</t>
  </si>
  <si>
    <t>Travel Trailer Space</t>
  </si>
  <si>
    <t>Residence or Park</t>
  </si>
  <si>
    <t>Laundry</t>
  </si>
  <si>
    <t>Guest House</t>
  </si>
  <si>
    <t>Each washing machine</t>
  </si>
  <si>
    <t>Business</t>
  </si>
  <si>
    <t>Station Chair</t>
  </si>
  <si>
    <t>Up to 50 seats</t>
  </si>
  <si>
    <t>Per seat</t>
  </si>
  <si>
    <t>W/meat &amp; produce dept. (first 20 DFUs)</t>
  </si>
  <si>
    <t>No food preparation, dry goods only</t>
  </si>
  <si>
    <t>Food preparation with sinks (first 20 DFUs)</t>
  </si>
  <si>
    <t>Professional &amp; Commercial Retail</t>
  </si>
  <si>
    <t>Each unit w/central toilet facility</t>
  </si>
  <si>
    <t>Up to 21 seats</t>
  </si>
  <si>
    <t>Up to 21 seats (incl 50% outdoors)</t>
  </si>
  <si>
    <t>No seating (first 20 DFUs)</t>
  </si>
  <si>
    <t>Per Bed</t>
  </si>
  <si>
    <t>Professional &amp; Commercial, per 1,000 sf</t>
  </si>
  <si>
    <t>Base rate</t>
  </si>
  <si>
    <t>Per student &amp; staff</t>
  </si>
  <si>
    <t>Per student &amp; staff w/kitchens and showers</t>
  </si>
  <si>
    <t>Tax exempt</t>
  </si>
  <si>
    <t>Per toilet room</t>
  </si>
  <si>
    <t>Santa Ynez Community Services District</t>
  </si>
  <si>
    <t>YMCA [1]</t>
  </si>
  <si>
    <t>[1]</t>
  </si>
  <si>
    <t>The YMCA has a payment agreement based on annual flow.</t>
  </si>
  <si>
    <t>Table 4</t>
  </si>
  <si>
    <t>Annexation Fee Calculation</t>
  </si>
  <si>
    <t>FY 2105/16</t>
  </si>
  <si>
    <t>District</t>
  </si>
  <si>
    <t>Boundary</t>
  </si>
  <si>
    <t>550 acres 2/13/06</t>
  </si>
  <si>
    <t>Acreage</t>
  </si>
  <si>
    <t>Annexation Fee</t>
  </si>
  <si>
    <t>HWY 246 Lift Station</t>
  </si>
  <si>
    <t>ERU</t>
  </si>
  <si>
    <t>Clinic or Building (per 1,000 sf)</t>
  </si>
  <si>
    <t>Billiard/Café (per 1,000 sf)</t>
  </si>
  <si>
    <t>Winery and Wine Tasting</t>
  </si>
  <si>
    <t>Additional Seating (per seat)</t>
  </si>
  <si>
    <t>per 1,000 sf</t>
  </si>
  <si>
    <t>Calculation of SFR Capacity Charge</t>
  </si>
  <si>
    <t>FY 2016-17</t>
  </si>
  <si>
    <t>FY 2017-18</t>
  </si>
  <si>
    <t>Monthly Sewer Service Charges</t>
  </si>
  <si>
    <t>Dwelling, Studio, 1 and 2 bedroom Unit w/o
 laundry</t>
  </si>
  <si>
    <t>up to 21 seats</t>
  </si>
  <si>
    <t>Per Seat</t>
  </si>
  <si>
    <t>Additional Seating (per Seat)</t>
  </si>
  <si>
    <t>Exhibit A</t>
  </si>
  <si>
    <t>2019/2020</t>
  </si>
  <si>
    <t>FY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</si>
</sst>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\ ;\(&quot;$&quot;#,##0\)"/>
    <numFmt numFmtId="167" formatCode="0_);\(0\)"/>
    <numFmt numFmtId="168" formatCode="0.00_);\(0.00\)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Helv"/>
    </font>
    <font>
      <sz val="14"/>
      <name val="Helv"/>
    </font>
    <font>
      <sz val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8"/>
      <name val="Times New Roman"/>
      <family val="1"/>
    </font>
    <font>
      <i/>
      <sz val="8"/>
      <name val="Arial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theme="0"/>
      <name val="Arial"/>
      <family val="2"/>
    </font>
    <font>
      <b/>
      <u val="singleAccounting"/>
      <sz val="10"/>
      <color theme="0"/>
      <name val="Arial"/>
      <family val="2"/>
    </font>
    <font>
      <sz val="9"/>
      <name val="Arial"/>
      <family val="2"/>
    </font>
    <font>
      <sz val="13"/>
      <name val="Arial"/>
      <family val="2"/>
    </font>
    <font>
      <sz val="8"/>
      <color indexed="8"/>
      <name val="Arial"/>
      <family val="2"/>
    </font>
    <font>
      <b/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6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theme="0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1" tint="0.34998626667073579"/>
      </left>
      <right/>
      <top style="medium">
        <color theme="0" tint="-0.24994659260841701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1" tint="0.34998626667073579"/>
      </top>
      <bottom style="medium">
        <color theme="0" tint="-0.24994659260841701"/>
      </bottom>
      <diagonal/>
    </border>
    <border>
      <left style="medium">
        <color theme="0" tint="-0.14993743705557422"/>
      </left>
      <right style="medium">
        <color theme="1" tint="0.34998626667073579"/>
      </right>
      <top style="medium">
        <color theme="1" tint="0.34998626667073579"/>
      </top>
      <bottom style="medium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medium">
        <color theme="0" tint="-0.14993743705557422"/>
      </left>
      <right style="medium">
        <color theme="1" tint="0.34998626667073579"/>
      </right>
      <top/>
      <bottom style="medium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14993743705557422"/>
      </left>
      <right style="medium">
        <color theme="1" tint="0.34998626667073579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24994659260841701"/>
      </top>
      <bottom style="medium">
        <color theme="1" tint="0.34998626667073579"/>
      </bottom>
      <diagonal/>
    </border>
    <border>
      <left style="medium">
        <color theme="0" tint="-0.14993743705557422"/>
      </left>
      <right style="medium">
        <color theme="1" tint="0.34998626667073579"/>
      </right>
      <top style="medium">
        <color theme="0" tint="-0.24994659260841701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0" tint="-0.14993743705557422"/>
      </right>
      <top style="medium">
        <color theme="1" tint="0.34998626667073579"/>
      </top>
      <bottom style="medium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24994659260841701"/>
      </top>
      <bottom style="medium">
        <color theme="1" tint="0.34998626667073579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1" tint="0.34998626667073579"/>
      </top>
      <bottom style="medium">
        <color theme="0" tint="-0.24994659260841701"/>
      </bottom>
      <diagonal/>
    </border>
    <border>
      <left style="medium">
        <color theme="0" tint="-0.14990691854609822"/>
      </left>
      <right style="medium">
        <color theme="0" tint="-0.149937437055574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24994659260841701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0" tint="-0.2499465926084170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1" tint="0.34998626667073579"/>
      </right>
      <top/>
      <bottom/>
      <diagonal/>
    </border>
  </borders>
  <cellStyleXfs count="129">
    <xf numFmtId="0" fontId="0" fillId="0" borderId="0"/>
    <xf numFmtId="43" fontId="5" fillId="0" borderId="0" applyFont="0" applyFill="0" applyBorder="0" applyAlignment="0" applyProtection="0"/>
    <xf numFmtId="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4" fillId="0" borderId="0"/>
    <xf numFmtId="0" fontId="15" fillId="0" borderId="0"/>
    <xf numFmtId="3" fontId="13" fillId="0" borderId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  <xf numFmtId="0" fontId="13" fillId="0" borderId="0" applyNumberFormat="0" applyFill="0" applyBorder="0" applyAlignment="0" applyProtection="0"/>
    <xf numFmtId="0" fontId="14" fillId="0" borderId="0"/>
    <xf numFmtId="0" fontId="15" fillId="0" borderId="0"/>
    <xf numFmtId="0" fontId="14" fillId="0" borderId="0"/>
    <xf numFmtId="0" fontId="15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5" fillId="0" borderId="0"/>
    <xf numFmtId="37" fontId="22" fillId="2" borderId="1">
      <alignment horizontal="left" vertical="center"/>
      <protection locked="0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" fontId="5" fillId="0" borderId="2" applyFill="0" applyProtection="0">
      <alignment horizontal="right" vertical="center"/>
    </xf>
    <xf numFmtId="0" fontId="26" fillId="0" borderId="0"/>
    <xf numFmtId="0" fontId="3" fillId="0" borderId="0">
      <alignment vertical="top"/>
    </xf>
    <xf numFmtId="0" fontId="12" fillId="0" borderId="0">
      <alignment vertical="top"/>
    </xf>
    <xf numFmtId="0" fontId="5" fillId="0" borderId="0"/>
    <xf numFmtId="0" fontId="4" fillId="0" borderId="0"/>
    <xf numFmtId="0" fontId="12" fillId="0" borderId="0">
      <alignment vertical="top"/>
    </xf>
    <xf numFmtId="0" fontId="5" fillId="0" borderId="0"/>
    <xf numFmtId="0" fontId="17" fillId="0" borderId="0"/>
    <xf numFmtId="0" fontId="5" fillId="0" borderId="0"/>
    <xf numFmtId="0" fontId="4" fillId="0" borderId="0"/>
    <xf numFmtId="0" fontId="5" fillId="0" borderId="0"/>
    <xf numFmtId="0" fontId="21" fillId="0" borderId="0">
      <alignment vertical="top"/>
    </xf>
    <xf numFmtId="0" fontId="17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24" fillId="0" borderId="0">
      <alignment vertical="top"/>
    </xf>
    <xf numFmtId="0" fontId="4" fillId="0" borderId="0"/>
    <xf numFmtId="0" fontId="13" fillId="0" borderId="0" applyNumberFormat="0" applyFill="0" applyBorder="0" applyAlignment="0" applyProtection="0"/>
    <xf numFmtId="0" fontId="14" fillId="0" borderId="0"/>
    <xf numFmtId="0" fontId="15" fillId="0" borderId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>
      <alignment horizontal="left" indent="1"/>
    </xf>
    <xf numFmtId="0" fontId="9" fillId="0" borderId="3" applyNumberFormat="0" applyFont="0" applyFill="0" applyAlignment="0" applyProtection="0"/>
    <xf numFmtId="1" fontId="5" fillId="0" borderId="0">
      <alignment horizontal="center"/>
    </xf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" fontId="2" fillId="0" borderId="2" applyFill="0" applyProtection="0">
      <alignment horizontal="right" vertical="center"/>
    </xf>
    <xf numFmtId="0" fontId="1" fillId="0" borderId="0"/>
    <xf numFmtId="0" fontId="3" fillId="0" borderId="0">
      <alignment vertical="top"/>
    </xf>
    <xf numFmtId="0" fontId="2" fillId="0" borderId="0"/>
    <xf numFmtId="0" fontId="2" fillId="0" borderId="0"/>
    <xf numFmtId="0" fontId="3" fillId="0" borderId="0">
      <alignment vertical="top"/>
    </xf>
    <xf numFmtId="0" fontId="2" fillId="0" borderId="0"/>
    <xf numFmtId="0" fontId="2" fillId="0" borderId="0"/>
    <xf numFmtId="0" fontId="3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" fontId="2" fillId="0" borderId="0">
      <alignment horizontal="center"/>
    </xf>
    <xf numFmtId="0" fontId="2" fillId="0" borderId="0"/>
    <xf numFmtId="0" fontId="2" fillId="0" borderId="0"/>
    <xf numFmtId="0" fontId="3" fillId="0" borderId="0">
      <alignment vertical="top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7" fillId="0" borderId="0"/>
    <xf numFmtId="0" fontId="2" fillId="0" borderId="0"/>
    <xf numFmtId="0" fontId="2" fillId="0" borderId="0"/>
    <xf numFmtId="0" fontId="3" fillId="0" borderId="0">
      <alignment vertical="top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0"/>
    <xf numFmtId="0" fontId="27" fillId="0" borderId="0"/>
    <xf numFmtId="0" fontId="30" fillId="6" borderId="0" applyNumberFormat="0" applyBorder="0" applyAlignment="0" applyProtection="0"/>
    <xf numFmtId="0" fontId="31" fillId="4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2" fillId="10" borderId="0" applyAlignment="0" applyProtection="0"/>
    <xf numFmtId="0" fontId="30" fillId="11" borderId="0" applyNumberFormat="0" applyBorder="0" applyAlignment="0" applyProtection="0"/>
    <xf numFmtId="0" fontId="30" fillId="7" borderId="0" applyNumberFormat="0" applyBorder="0" applyAlignment="0" applyProtection="0"/>
    <xf numFmtId="0" fontId="29" fillId="12" borderId="0" applyNumberFormat="0" applyBorder="0" applyAlignment="0" applyProtection="0"/>
    <xf numFmtId="0" fontId="33" fillId="13" borderId="6" applyNumberFormat="0" applyAlignment="0" applyProtection="0"/>
    <xf numFmtId="0" fontId="30" fillId="7" borderId="0" applyNumberFormat="0" applyBorder="0" applyAlignment="0" applyProtection="0"/>
    <xf numFmtId="0" fontId="30" fillId="14" borderId="0" applyNumberFormat="0" applyBorder="0" applyAlignment="0" applyProtection="0"/>
  </cellStyleXfs>
  <cellXfs count="168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58" applyNumberFormat="1" applyFont="1"/>
    <xf numFmtId="0" fontId="7" fillId="0" borderId="0" xfId="0" applyFont="1"/>
    <xf numFmtId="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Fill="1" applyBorder="1"/>
    <xf numFmtId="9" fontId="6" fillId="0" borderId="4" xfId="0" applyNumberFormat="1" applyFont="1" applyBorder="1" applyAlignment="1">
      <alignment horizontal="center"/>
    </xf>
    <xf numFmtId="0" fontId="16" fillId="0" borderId="0" xfId="0" applyFont="1"/>
    <xf numFmtId="165" fontId="7" fillId="0" borderId="0" xfId="0" applyNumberFormat="1" applyFont="1" applyAlignment="1">
      <alignment horizontal="center"/>
    </xf>
    <xf numFmtId="0" fontId="19" fillId="0" borderId="0" xfId="0" applyFont="1"/>
    <xf numFmtId="9" fontId="25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left"/>
    </xf>
    <xf numFmtId="9" fontId="25" fillId="0" borderId="4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37" fontId="6" fillId="0" borderId="0" xfId="0" applyNumberFormat="1" applyFont="1" applyBorder="1"/>
    <xf numFmtId="0" fontId="7" fillId="0" borderId="0" xfId="0" applyFont="1" applyFill="1" applyBorder="1" applyAlignment="1">
      <alignment horizontal="left" wrapText="1"/>
    </xf>
    <xf numFmtId="7" fontId="2" fillId="0" borderId="0" xfId="0" applyNumberFormat="1" applyFont="1"/>
    <xf numFmtId="39" fontId="0" fillId="0" borderId="0" xfId="0" applyNumberFormat="1"/>
    <xf numFmtId="37" fontId="3" fillId="3" borderId="0" xfId="35" applyNumberFormat="1" applyFont="1" applyFill="1" applyBorder="1" applyAlignment="1">
      <alignment horizontal="left"/>
    </xf>
    <xf numFmtId="39" fontId="2" fillId="0" borderId="0" xfId="0" applyNumberFormat="1" applyFont="1" applyAlignment="1">
      <alignment horizontal="center"/>
    </xf>
    <xf numFmtId="7" fontId="6" fillId="0" borderId="0" xfId="0" applyNumberFormat="1" applyFont="1"/>
    <xf numFmtId="37" fontId="34" fillId="4" borderId="0" xfId="0" applyNumberFormat="1" applyFont="1" applyFill="1" applyBorder="1" applyAlignment="1">
      <alignment horizontal="center"/>
    </xf>
    <xf numFmtId="37" fontId="3" fillId="3" borderId="0" xfId="35" applyNumberFormat="1" applyFont="1" applyFill="1" applyBorder="1" applyAlignment="1">
      <alignment horizontal="left" indent="2"/>
    </xf>
    <xf numFmtId="37" fontId="3" fillId="3" borderId="0" xfId="35" applyNumberFormat="1" applyFont="1" applyFill="1" applyAlignment="1">
      <alignment horizontal="center" vertical="top"/>
    </xf>
    <xf numFmtId="37" fontId="2" fillId="3" borderId="0" xfId="37" applyNumberFormat="1" applyFont="1" applyFill="1" applyBorder="1"/>
    <xf numFmtId="37" fontId="2" fillId="3" borderId="0" xfId="37" applyNumberFormat="1" applyFont="1" applyFill="1"/>
    <xf numFmtId="37" fontId="2" fillId="3" borderId="0" xfId="37" applyNumberFormat="1" applyFont="1" applyFill="1" applyAlignment="1">
      <alignment horizontal="right"/>
    </xf>
    <xf numFmtId="37" fontId="37" fillId="3" borderId="0" xfId="37" applyNumberFormat="1" applyFont="1" applyFill="1" applyBorder="1"/>
    <xf numFmtId="37" fontId="37" fillId="3" borderId="0" xfId="37" applyNumberFormat="1" applyFont="1" applyFill="1"/>
    <xf numFmtId="37" fontId="37" fillId="3" borderId="0" xfId="37" applyNumberFormat="1" applyFont="1" applyFill="1" applyAlignment="1">
      <alignment horizontal="right"/>
    </xf>
    <xf numFmtId="37" fontId="2" fillId="4" borderId="0" xfId="37" applyNumberFormat="1" applyFont="1" applyFill="1" applyBorder="1"/>
    <xf numFmtId="37" fontId="28" fillId="4" borderId="0" xfId="37" applyNumberFormat="1" applyFont="1" applyFill="1" applyBorder="1"/>
    <xf numFmtId="37" fontId="34" fillId="4" borderId="0" xfId="35" quotePrefix="1" applyNumberFormat="1" applyFont="1" applyFill="1" applyBorder="1" applyAlignment="1">
      <alignment horizontal="center" wrapText="1"/>
    </xf>
    <xf numFmtId="37" fontId="34" fillId="4" borderId="0" xfId="37" applyNumberFormat="1" applyFont="1" applyFill="1" applyBorder="1" applyAlignment="1">
      <alignment horizontal="center"/>
    </xf>
    <xf numFmtId="37" fontId="34" fillId="4" borderId="0" xfId="35" applyNumberFormat="1" applyFont="1" applyFill="1" applyBorder="1" applyAlignment="1">
      <alignment horizontal="left"/>
    </xf>
    <xf numFmtId="37" fontId="20" fillId="3" borderId="0" xfId="35" applyNumberFormat="1" applyFont="1" applyFill="1" applyBorder="1" applyAlignment="1">
      <alignment horizontal="center" wrapText="1"/>
    </xf>
    <xf numFmtId="37" fontId="7" fillId="3" borderId="0" xfId="35" applyNumberFormat="1" applyFont="1" applyFill="1" applyBorder="1" applyAlignment="1">
      <alignment horizontal="center" wrapText="1"/>
    </xf>
    <xf numFmtId="37" fontId="7" fillId="3" borderId="0" xfId="35" applyNumberFormat="1" applyFont="1" applyFill="1" applyBorder="1" applyAlignment="1">
      <alignment horizontal="right" wrapText="1"/>
    </xf>
    <xf numFmtId="37" fontId="20" fillId="3" borderId="0" xfId="35" applyNumberFormat="1" applyFont="1" applyFill="1" applyBorder="1" applyAlignment="1">
      <alignment horizontal="left"/>
    </xf>
    <xf numFmtId="37" fontId="3" fillId="3" borderId="0" xfId="41" applyNumberFormat="1" applyFont="1" applyFill="1" applyBorder="1">
      <alignment vertical="top"/>
    </xf>
    <xf numFmtId="37" fontId="3" fillId="3" borderId="0" xfId="35" applyNumberFormat="1" applyFont="1" applyFill="1">
      <alignment vertical="top"/>
    </xf>
    <xf numFmtId="37" fontId="3" fillId="3" borderId="0" xfId="35" applyNumberFormat="1" applyFont="1" applyFill="1" applyAlignment="1">
      <alignment horizontal="right" vertical="top"/>
    </xf>
    <xf numFmtId="37" fontId="2" fillId="3" borderId="0" xfId="37" applyNumberFormat="1" applyFont="1" applyFill="1" applyBorder="1" applyAlignment="1">
      <alignment horizontal="center"/>
    </xf>
    <xf numFmtId="37" fontId="3" fillId="3" borderId="0" xfId="35" applyNumberFormat="1" applyFont="1" applyFill="1" applyAlignment="1">
      <alignment horizontal="center"/>
    </xf>
    <xf numFmtId="37" fontId="3" fillId="3" borderId="0" xfId="1" applyNumberFormat="1" applyFont="1" applyFill="1" applyAlignment="1">
      <alignment horizontal="center"/>
    </xf>
    <xf numFmtId="37" fontId="3" fillId="3" borderId="0" xfId="41" applyNumberFormat="1" applyFont="1" applyFill="1" applyBorder="1" applyAlignment="1">
      <alignment horizontal="right" vertical="top"/>
    </xf>
    <xf numFmtId="37" fontId="2" fillId="3" borderId="0" xfId="35" applyNumberFormat="1" applyFont="1" applyFill="1" applyBorder="1" applyAlignment="1">
      <alignment horizontal="left"/>
    </xf>
    <xf numFmtId="37" fontId="2" fillId="3" borderId="0" xfId="58" applyNumberFormat="1" applyFont="1" applyFill="1" applyAlignment="1">
      <alignment horizontal="right"/>
    </xf>
    <xf numFmtId="37" fontId="3" fillId="3" borderId="0" xfId="35" applyNumberFormat="1" applyFont="1" applyFill="1" applyBorder="1">
      <alignment vertical="top"/>
    </xf>
    <xf numFmtId="37" fontId="3" fillId="3" borderId="4" xfId="35" applyNumberFormat="1" applyFont="1" applyFill="1" applyBorder="1" applyAlignment="1">
      <alignment horizontal="left" vertical="top"/>
    </xf>
    <xf numFmtId="37" fontId="3" fillId="3" borderId="4" xfId="35" applyNumberFormat="1" applyFont="1" applyFill="1" applyBorder="1" applyAlignment="1">
      <alignment horizontal="center" vertical="top"/>
    </xf>
    <xf numFmtId="37" fontId="3" fillId="3" borderId="0" xfId="35" applyNumberFormat="1" applyFont="1" applyFill="1" applyBorder="1" applyAlignment="1">
      <alignment horizontal="left" vertical="top"/>
    </xf>
    <xf numFmtId="37" fontId="3" fillId="3" borderId="0" xfId="59" applyNumberFormat="1" applyFont="1" applyFill="1" applyAlignment="1">
      <alignment vertical="top"/>
    </xf>
    <xf numFmtId="37" fontId="3" fillId="3" borderId="0" xfId="59" applyNumberFormat="1" applyFont="1" applyFill="1" applyAlignment="1">
      <alignment horizontal="right" vertical="top"/>
    </xf>
    <xf numFmtId="7" fontId="3" fillId="3" borderId="0" xfId="35" applyNumberFormat="1" applyFont="1" applyFill="1" applyAlignment="1">
      <alignment horizontal="right"/>
    </xf>
    <xf numFmtId="7" fontId="2" fillId="3" borderId="0" xfId="35" applyNumberFormat="1" applyFont="1" applyFill="1" applyBorder="1" applyAlignment="1">
      <alignment horizontal="right"/>
    </xf>
    <xf numFmtId="39" fontId="3" fillId="3" borderId="0" xfId="1" applyNumberFormat="1" applyFont="1" applyFill="1" applyAlignment="1">
      <alignment horizontal="center"/>
    </xf>
    <xf numFmtId="39" fontId="3" fillId="3" borderId="0" xfId="35" applyNumberFormat="1" applyFont="1" applyFill="1">
      <alignment vertical="top"/>
    </xf>
    <xf numFmtId="37" fontId="0" fillId="0" borderId="0" xfId="0" applyNumberFormat="1" applyAlignment="1">
      <alignment horizontal="centerContinuous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167" fontId="7" fillId="0" borderId="0" xfId="0" applyNumberFormat="1" applyFont="1" applyAlignment="1">
      <alignment horizontal="centerContinuous"/>
    </xf>
    <xf numFmtId="37" fontId="0" fillId="0" borderId="0" xfId="0" applyNumberFormat="1" applyAlignment="1"/>
    <xf numFmtId="7" fontId="0" fillId="0" borderId="0" xfId="0" applyNumberFormat="1"/>
    <xf numFmtId="0" fontId="2" fillId="0" borderId="0" xfId="0" applyFont="1" applyAlignment="1">
      <alignment horizontal="center"/>
    </xf>
    <xf numFmtId="167" fontId="19" fillId="0" borderId="0" xfId="0" applyNumberFormat="1" applyFont="1" applyAlignment="1">
      <alignment horizontal="left"/>
    </xf>
    <xf numFmtId="37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37" fontId="34" fillId="4" borderId="0" xfId="0" applyNumberFormat="1" applyFont="1" applyFill="1" applyBorder="1" applyAlignment="1">
      <alignment horizontal="left" indent="1"/>
    </xf>
    <xf numFmtId="37" fontId="2" fillId="3" borderId="0" xfId="35" applyNumberFormat="1" applyFont="1" applyFill="1" applyBorder="1" applyAlignment="1">
      <alignment horizontal="center" wrapText="1"/>
    </xf>
    <xf numFmtId="37" fontId="34" fillId="4" borderId="0" xfId="35" quotePrefix="1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indent="2"/>
    </xf>
    <xf numFmtId="0" fontId="34" fillId="4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 wrapText="1"/>
    </xf>
    <xf numFmtId="0" fontId="34" fillId="4" borderId="7" xfId="0" applyFont="1" applyFill="1" applyBorder="1" applyAlignment="1">
      <alignment horizontal="center"/>
    </xf>
    <xf numFmtId="0" fontId="34" fillId="4" borderId="7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left"/>
    </xf>
    <xf numFmtId="37" fontId="2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39" fontId="2" fillId="0" borderId="0" xfId="1" applyNumberFormat="1" applyFont="1" applyAlignment="1">
      <alignment horizontal="center"/>
    </xf>
    <xf numFmtId="0" fontId="34" fillId="6" borderId="10" xfId="118" applyFont="1" applyBorder="1" applyAlignment="1">
      <alignment horizontal="centerContinuous"/>
    </xf>
    <xf numFmtId="39" fontId="0" fillId="0" borderId="0" xfId="0" applyNumberFormat="1" applyAlignment="1">
      <alignment horizontal="center"/>
    </xf>
    <xf numFmtId="168" fontId="0" fillId="0" borderId="0" xfId="0" applyNumberFormat="1"/>
    <xf numFmtId="0" fontId="34" fillId="6" borderId="15" xfId="118" applyFont="1" applyBorder="1" applyAlignment="1">
      <alignment horizontal="centerContinuous"/>
    </xf>
    <xf numFmtId="37" fontId="2" fillId="0" borderId="11" xfId="0" applyNumberFormat="1" applyFont="1" applyBorder="1" applyAlignment="1">
      <alignment horizontal="center"/>
    </xf>
    <xf numFmtId="37" fontId="2" fillId="13" borderId="11" xfId="126" applyNumberFormat="1" applyFont="1" applyBorder="1" applyAlignment="1">
      <alignment horizontal="center"/>
    </xf>
    <xf numFmtId="37" fontId="2" fillId="0" borderId="12" xfId="0" applyNumberFormat="1" applyFont="1" applyBorder="1" applyAlignment="1">
      <alignment horizontal="center"/>
    </xf>
    <xf numFmtId="167" fontId="2" fillId="0" borderId="16" xfId="97" applyNumberFormat="1" applyFont="1" applyFill="1" applyBorder="1" applyAlignment="1">
      <alignment horizontal="center"/>
    </xf>
    <xf numFmtId="167" fontId="2" fillId="13" borderId="18" xfId="97" applyNumberFormat="1" applyFont="1" applyFill="1" applyBorder="1" applyAlignment="1">
      <alignment horizontal="center"/>
    </xf>
    <xf numFmtId="167" fontId="2" fillId="0" borderId="20" xfId="97" applyNumberFormat="1" applyFont="1" applyFill="1" applyBorder="1" applyAlignment="1">
      <alignment horizontal="center"/>
    </xf>
    <xf numFmtId="167" fontId="2" fillId="0" borderId="22" xfId="97" applyNumberFormat="1" applyFont="1" applyFill="1" applyBorder="1" applyAlignment="1">
      <alignment horizontal="center"/>
    </xf>
    <xf numFmtId="0" fontId="35" fillId="12" borderId="8" xfId="118" applyFont="1" applyFill="1" applyBorder="1" applyAlignment="1">
      <alignment horizontal="centerContinuous" vertical="center"/>
    </xf>
    <xf numFmtId="0" fontId="35" fillId="12" borderId="14" xfId="118" applyFont="1" applyFill="1" applyBorder="1" applyAlignment="1">
      <alignment horizontal="centerContinuous" vertical="center"/>
    </xf>
    <xf numFmtId="7" fontId="2" fillId="0" borderId="17" xfId="97" applyNumberFormat="1" applyFont="1" applyFill="1" applyBorder="1" applyAlignment="1">
      <alignment horizontal="center"/>
    </xf>
    <xf numFmtId="7" fontId="2" fillId="13" borderId="19" xfId="97" applyNumberFormat="1" applyFont="1" applyFill="1" applyBorder="1" applyAlignment="1">
      <alignment horizontal="center"/>
    </xf>
    <xf numFmtId="7" fontId="2" fillId="0" borderId="21" xfId="97" applyNumberFormat="1" applyFont="1" applyFill="1" applyBorder="1" applyAlignment="1">
      <alignment horizontal="center"/>
    </xf>
    <xf numFmtId="7" fontId="2" fillId="0" borderId="23" xfId="97" applyNumberFormat="1" applyFont="1" applyFill="1" applyBorder="1" applyAlignment="1">
      <alignment horizontal="center"/>
    </xf>
    <xf numFmtId="0" fontId="34" fillId="11" borderId="14" xfId="118" applyFont="1" applyFill="1" applyBorder="1" applyAlignment="1">
      <alignment horizontal="center" vertical="center"/>
    </xf>
    <xf numFmtId="15" fontId="34" fillId="11" borderId="15" xfId="127" quotePrefix="1" applyNumberFormat="1" applyFont="1" applyFill="1" applyBorder="1" applyAlignment="1">
      <alignment horizontal="centerContinuous"/>
    </xf>
    <xf numFmtId="0" fontId="34" fillId="15" borderId="9" xfId="118" applyFont="1" applyFill="1" applyBorder="1" applyAlignment="1">
      <alignment horizontal="center" vertical="center"/>
    </xf>
    <xf numFmtId="15" fontId="34" fillId="15" borderId="13" xfId="127" quotePrefix="1" applyNumberFormat="1" applyFont="1" applyFill="1" applyBorder="1" applyAlignment="1">
      <alignment horizontal="centerContinuous"/>
    </xf>
    <xf numFmtId="0" fontId="36" fillId="0" borderId="0" xfId="0" applyFont="1"/>
    <xf numFmtId="37" fontId="3" fillId="3" borderId="25" xfId="35" applyNumberFormat="1" applyFont="1" applyFill="1" applyBorder="1" applyAlignment="1">
      <alignment horizontal="left"/>
    </xf>
    <xf numFmtId="0" fontId="36" fillId="0" borderId="25" xfId="0" applyFont="1" applyBorder="1"/>
    <xf numFmtId="37" fontId="0" fillId="0" borderId="25" xfId="0" applyNumberFormat="1" applyBorder="1" applyAlignment="1">
      <alignment horizontal="center"/>
    </xf>
    <xf numFmtId="39" fontId="0" fillId="0" borderId="25" xfId="0" applyNumberFormat="1" applyBorder="1" applyAlignment="1">
      <alignment horizontal="center"/>
    </xf>
    <xf numFmtId="7" fontId="0" fillId="0" borderId="25" xfId="0" applyNumberFormat="1" applyBorder="1"/>
    <xf numFmtId="37" fontId="3" fillId="3" borderId="25" xfId="35" applyNumberFormat="1" applyFont="1" applyFill="1" applyBorder="1" applyAlignment="1">
      <alignment horizontal="left" indent="2"/>
    </xf>
    <xf numFmtId="37" fontId="3" fillId="3" borderId="26" xfId="35" applyNumberFormat="1" applyFont="1" applyFill="1" applyBorder="1" applyAlignment="1">
      <alignment horizontal="left"/>
    </xf>
    <xf numFmtId="0" fontId="36" fillId="0" borderId="26" xfId="0" applyFont="1" applyBorder="1"/>
    <xf numFmtId="37" fontId="0" fillId="0" borderId="26" xfId="0" applyNumberFormat="1" applyBorder="1" applyAlignment="1">
      <alignment horizontal="center"/>
    </xf>
    <xf numFmtId="39" fontId="0" fillId="0" borderId="26" xfId="0" applyNumberFormat="1" applyBorder="1" applyAlignment="1">
      <alignment horizontal="center"/>
    </xf>
    <xf numFmtId="7" fontId="0" fillId="0" borderId="26" xfId="0" applyNumberFormat="1" applyBorder="1"/>
    <xf numFmtId="37" fontId="0" fillId="0" borderId="27" xfId="0" applyNumberFormat="1" applyBorder="1"/>
    <xf numFmtId="0" fontId="0" fillId="0" borderId="27" xfId="0" applyBorder="1"/>
    <xf numFmtId="37" fontId="18" fillId="0" borderId="27" xfId="0" applyNumberFormat="1" applyFont="1" applyBorder="1" applyAlignment="1">
      <alignment horizontal="center" vertical="top"/>
    </xf>
    <xf numFmtId="37" fontId="7" fillId="0" borderId="27" xfId="0" applyNumberFormat="1" applyFont="1" applyBorder="1"/>
    <xf numFmtId="37" fontId="3" fillId="3" borderId="26" xfId="35" applyNumberFormat="1" applyFont="1" applyFill="1" applyBorder="1" applyAlignment="1">
      <alignment horizontal="left" indent="2"/>
    </xf>
    <xf numFmtId="37" fontId="3" fillId="3" borderId="28" xfId="35" applyNumberFormat="1" applyFont="1" applyFill="1" applyBorder="1" applyAlignment="1">
      <alignment horizontal="left"/>
    </xf>
    <xf numFmtId="0" fontId="36" fillId="0" borderId="28" xfId="0" applyFont="1" applyBorder="1"/>
    <xf numFmtId="37" fontId="0" fillId="0" borderId="28" xfId="0" applyNumberFormat="1" applyBorder="1" applyAlignment="1">
      <alignment horizontal="center"/>
    </xf>
    <xf numFmtId="39" fontId="0" fillId="0" borderId="28" xfId="0" applyNumberFormat="1" applyBorder="1" applyAlignment="1">
      <alignment horizontal="center"/>
    </xf>
    <xf numFmtId="7" fontId="0" fillId="0" borderId="28" xfId="0" applyNumberFormat="1" applyBorder="1"/>
    <xf numFmtId="37" fontId="7" fillId="3" borderId="28" xfId="37" applyNumberFormat="1" applyFont="1" applyFill="1" applyBorder="1"/>
    <xf numFmtId="37" fontId="20" fillId="3" borderId="28" xfId="35" applyNumberFormat="1" applyFont="1" applyFill="1" applyBorder="1" applyAlignment="1">
      <alignment horizontal="left"/>
    </xf>
    <xf numFmtId="37" fontId="2" fillId="0" borderId="0" xfId="1" applyNumberFormat="1" applyFont="1" applyBorder="1" applyAlignment="1">
      <alignment horizontal="center"/>
    </xf>
    <xf numFmtId="43" fontId="6" fillId="0" borderId="0" xfId="0" applyNumberFormat="1" applyFont="1"/>
    <xf numFmtId="39" fontId="3" fillId="3" borderId="0" xfId="1" applyNumberFormat="1" applyFont="1" applyFill="1" applyAlignment="1">
      <alignment horizontal="left"/>
    </xf>
    <xf numFmtId="37" fontId="3" fillId="3" borderId="27" xfId="35" applyNumberFormat="1" applyFont="1" applyFill="1" applyBorder="1" applyAlignment="1">
      <alignment horizontal="left"/>
    </xf>
    <xf numFmtId="0" fontId="36" fillId="0" borderId="27" xfId="0" applyFont="1" applyBorder="1"/>
    <xf numFmtId="37" fontId="0" fillId="0" borderId="27" xfId="0" applyNumberFormat="1" applyBorder="1" applyAlignment="1">
      <alignment horizontal="center"/>
    </xf>
    <xf numFmtId="39" fontId="0" fillId="0" borderId="27" xfId="0" applyNumberFormat="1" applyBorder="1" applyAlignment="1">
      <alignment horizontal="center"/>
    </xf>
    <xf numFmtId="7" fontId="0" fillId="0" borderId="27" xfId="0" applyNumberFormat="1" applyBorder="1"/>
    <xf numFmtId="39" fontId="2" fillId="0" borderId="0" xfId="0" applyNumberFormat="1" applyFont="1" applyAlignment="1">
      <alignment horizontal="left"/>
    </xf>
    <xf numFmtId="39" fontId="2" fillId="0" borderId="0" xfId="0" applyNumberFormat="1" applyFont="1"/>
    <xf numFmtId="7" fontId="0" fillId="0" borderId="5" xfId="0" applyNumberFormat="1" applyBorder="1"/>
    <xf numFmtId="167" fontId="2" fillId="0" borderId="31" xfId="97" applyNumberFormat="1" applyFont="1" applyFill="1" applyBorder="1" applyAlignment="1">
      <alignment horizontal="center"/>
    </xf>
    <xf numFmtId="167" fontId="2" fillId="0" borderId="33" xfId="97" applyNumberFormat="1" applyFont="1" applyFill="1" applyBorder="1" applyAlignment="1">
      <alignment horizontal="center"/>
    </xf>
    <xf numFmtId="7" fontId="2" fillId="0" borderId="29" xfId="97" applyNumberFormat="1" applyFont="1" applyFill="1" applyBorder="1" applyAlignment="1">
      <alignment horizontal="center"/>
    </xf>
    <xf numFmtId="167" fontId="2" fillId="5" borderId="33" xfId="97" applyNumberFormat="1" applyFont="1" applyFill="1" applyBorder="1" applyAlignment="1">
      <alignment horizontal="center"/>
    </xf>
    <xf numFmtId="7" fontId="2" fillId="5" borderId="21" xfId="97" applyNumberFormat="1" applyFont="1" applyFill="1" applyBorder="1" applyAlignment="1">
      <alignment horizontal="center"/>
    </xf>
    <xf numFmtId="37" fontId="2" fillId="0" borderId="11" xfId="126" applyNumberFormat="1" applyFont="1" applyFill="1" applyBorder="1" applyAlignment="1">
      <alignment horizontal="left"/>
    </xf>
    <xf numFmtId="39" fontId="2" fillId="0" borderId="34" xfId="97" applyNumberFormat="1" applyFont="1" applyFill="1" applyBorder="1" applyAlignment="1">
      <alignment horizontal="center"/>
    </xf>
    <xf numFmtId="37" fontId="2" fillId="0" borderId="12" xfId="0" applyNumberFormat="1" applyFont="1" applyFill="1" applyBorder="1" applyAlignment="1">
      <alignment horizontal="center"/>
    </xf>
    <xf numFmtId="37" fontId="2" fillId="5" borderId="11" xfId="0" applyNumberFormat="1" applyFont="1" applyFill="1" applyBorder="1" applyAlignment="1">
      <alignment horizontal="left"/>
    </xf>
    <xf numFmtId="7" fontId="2" fillId="5" borderId="32" xfId="97" applyNumberFormat="1" applyFont="1" applyFill="1" applyBorder="1" applyAlignment="1">
      <alignment horizontal="center"/>
    </xf>
    <xf numFmtId="167" fontId="2" fillId="5" borderId="30" xfId="97" applyNumberFormat="1" applyFont="1" applyFill="1" applyBorder="1" applyAlignment="1">
      <alignment horizontal="center"/>
    </xf>
    <xf numFmtId="7" fontId="2" fillId="5" borderId="17" xfId="97" applyNumberFormat="1" applyFont="1" applyFill="1" applyBorder="1" applyAlignment="1">
      <alignment horizontal="center"/>
    </xf>
    <xf numFmtId="39" fontId="2" fillId="5" borderId="35" xfId="97" applyNumberFormat="1" applyFont="1" applyFill="1" applyBorder="1" applyAlignment="1">
      <alignment horizontal="center"/>
    </xf>
    <xf numFmtId="15" fontId="34" fillId="11" borderId="37" xfId="127" quotePrefix="1" applyNumberFormat="1" applyFont="1" applyFill="1" applyBorder="1" applyAlignment="1">
      <alignment horizontal="centerContinuous"/>
    </xf>
    <xf numFmtId="15" fontId="34" fillId="15" borderId="38" xfId="127" quotePrefix="1" applyNumberFormat="1" applyFont="1" applyFill="1" applyBorder="1" applyAlignment="1">
      <alignment horizontal="centerContinuous"/>
    </xf>
    <xf numFmtId="15" fontId="29" fillId="14" borderId="36" xfId="128" quotePrefix="1" applyNumberFormat="1" applyFont="1" applyBorder="1" applyAlignment="1">
      <alignment horizontal="centerContinuous"/>
    </xf>
    <xf numFmtId="0" fontId="34" fillId="4" borderId="24" xfId="118" applyFont="1" applyFill="1" applyBorder="1" applyAlignment="1">
      <alignment horizontal="centerContinuous"/>
    </xf>
    <xf numFmtId="37" fontId="38" fillId="3" borderId="0" xfId="35" applyNumberFormat="1" applyFont="1" applyFill="1">
      <alignment vertical="top"/>
    </xf>
    <xf numFmtId="37" fontId="18" fillId="3" borderId="0" xfId="37" applyNumberFormat="1" applyFont="1" applyFill="1"/>
    <xf numFmtId="167" fontId="8" fillId="0" borderId="0" xfId="0" applyNumberFormat="1" applyFont="1" applyAlignment="1">
      <alignment horizontal="left"/>
    </xf>
    <xf numFmtId="39" fontId="39" fillId="0" borderId="0" xfId="0" applyNumberFormat="1" applyFont="1"/>
    <xf numFmtId="39" fontId="39" fillId="0" borderId="0" xfId="0" applyNumberFormat="1" applyFont="1" applyAlignment="1">
      <alignment horizontal="centerContinuous"/>
    </xf>
    <xf numFmtId="0" fontId="36" fillId="0" borderId="25" xfId="0" applyFont="1" applyBorder="1" applyAlignment="1">
      <alignment wrapText="1"/>
    </xf>
    <xf numFmtId="37" fontId="2" fillId="13" borderId="39" xfId="126" applyNumberFormat="1" applyFont="1" applyBorder="1" applyAlignment="1">
      <alignment horizontal="center"/>
    </xf>
    <xf numFmtId="167" fontId="2" fillId="13" borderId="40" xfId="97" applyNumberFormat="1" applyFont="1" applyFill="1" applyBorder="1" applyAlignment="1">
      <alignment horizontal="center"/>
    </xf>
    <xf numFmtId="7" fontId="2" fillId="13" borderId="41" xfId="97" applyNumberFormat="1" applyFont="1" applyFill="1" applyBorder="1" applyAlignment="1">
      <alignment horizontal="center"/>
    </xf>
    <xf numFmtId="168" fontId="2" fillId="0" borderId="22" xfId="97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29">
    <cellStyle name="Accent1" xfId="118" builtinId="29"/>
    <cellStyle name="Accent3" xfId="127" builtinId="37"/>
    <cellStyle name="Accent4" xfId="128" builtinId="41"/>
    <cellStyle name="Banner" xfId="119" xr:uid="{00000000-0005-0000-0000-000003000000}"/>
    <cellStyle name="Calculation" xfId="126" builtinId="22"/>
    <cellStyle name="Comma" xfId="1" builtinId="3"/>
    <cellStyle name="Comma 2" xfId="2" xr:uid="{00000000-0005-0000-0000-000006000000}"/>
    <cellStyle name="Comma 3" xfId="3" xr:uid="{00000000-0005-0000-0000-000007000000}"/>
    <cellStyle name="Comma 3 2" xfId="70" xr:uid="{00000000-0005-0000-0000-000008000000}"/>
    <cellStyle name="Comma 4" xfId="4" xr:uid="{00000000-0005-0000-0000-000009000000}"/>
    <cellStyle name="Comma 4 2" xfId="108" xr:uid="{00000000-0005-0000-0000-00000A000000}"/>
    <cellStyle name="Comma 4 3" xfId="71" xr:uid="{00000000-0005-0000-0000-00000B000000}"/>
    <cellStyle name="Comma 5" xfId="5" xr:uid="{00000000-0005-0000-0000-00000C000000}"/>
    <cellStyle name="Comma 5 2" xfId="72" xr:uid="{00000000-0005-0000-0000-00000D000000}"/>
    <cellStyle name="Comma 6" xfId="6" xr:uid="{00000000-0005-0000-0000-00000E000000}"/>
    <cellStyle name="Comma 6 2" xfId="7" xr:uid="{00000000-0005-0000-0000-00000F000000}"/>
    <cellStyle name="Comma 7" xfId="69" xr:uid="{00000000-0005-0000-0000-000010000000}"/>
    <cellStyle name="Comma0" xfId="8" xr:uid="{00000000-0005-0000-0000-000011000000}"/>
    <cellStyle name="Comma0 - Style3" xfId="9" xr:uid="{00000000-0005-0000-0000-000012000000}"/>
    <cellStyle name="Comma0 - Style5" xfId="10" xr:uid="{00000000-0005-0000-0000-000013000000}"/>
    <cellStyle name="Comma0_MODEL9" xfId="11" xr:uid="{00000000-0005-0000-0000-000014000000}"/>
    <cellStyle name="Comma1" xfId="12" xr:uid="{00000000-0005-0000-0000-000015000000}"/>
    <cellStyle name="Comma1 - Style1" xfId="13" xr:uid="{00000000-0005-0000-0000-000016000000}"/>
    <cellStyle name="Comma1 2" xfId="73" xr:uid="{00000000-0005-0000-0000-000017000000}"/>
    <cellStyle name="Curren" xfId="14" xr:uid="{00000000-0005-0000-0000-000018000000}"/>
    <cellStyle name="Curren - Style1" xfId="15" xr:uid="{00000000-0005-0000-0000-000019000000}"/>
    <cellStyle name="Curren - Style2" xfId="16" xr:uid="{00000000-0005-0000-0000-00001A000000}"/>
    <cellStyle name="Curren - Style4" xfId="17" xr:uid="{00000000-0005-0000-0000-00001B000000}"/>
    <cellStyle name="Curren - Style6" xfId="18" xr:uid="{00000000-0005-0000-0000-00001C000000}"/>
    <cellStyle name="Curren 2" xfId="74" xr:uid="{00000000-0005-0000-0000-00001D000000}"/>
    <cellStyle name="Currency 2" xfId="19" xr:uid="{00000000-0005-0000-0000-00001E000000}"/>
    <cellStyle name="Currency 2 2" xfId="20" xr:uid="{00000000-0005-0000-0000-00001F000000}"/>
    <cellStyle name="Currency 2 2 2" xfId="77" xr:uid="{00000000-0005-0000-0000-000020000000}"/>
    <cellStyle name="Currency 2 3" xfId="76" xr:uid="{00000000-0005-0000-0000-000021000000}"/>
    <cellStyle name="Currency 3" xfId="21" xr:uid="{00000000-0005-0000-0000-000022000000}"/>
    <cellStyle name="Currency 4" xfId="106" xr:uid="{00000000-0005-0000-0000-000023000000}"/>
    <cellStyle name="Currency 5" xfId="75" xr:uid="{00000000-0005-0000-0000-000024000000}"/>
    <cellStyle name="Currency0" xfId="22" xr:uid="{00000000-0005-0000-0000-000025000000}"/>
    <cellStyle name="Current Rates Label" xfId="123" xr:uid="{00000000-0005-0000-0000-000026000000}"/>
    <cellStyle name="Date" xfId="23" xr:uid="{00000000-0005-0000-0000-000027000000}"/>
    <cellStyle name="Fixed" xfId="24" xr:uid="{00000000-0005-0000-0000-000028000000}"/>
    <cellStyle name="Fixed4 - Style4" xfId="25" xr:uid="{00000000-0005-0000-0000-000029000000}"/>
    <cellStyle name="Header" xfId="26" xr:uid="{00000000-0005-0000-0000-00002A000000}"/>
    <cellStyle name="Heading 1" xfId="27" builtinId="16" customBuiltin="1"/>
    <cellStyle name="Heading 2" xfId="28" builtinId="17" customBuiltin="1"/>
    <cellStyle name="K/J RATE" xfId="29" xr:uid="{00000000-0005-0000-0000-00002D000000}"/>
    <cellStyle name="K/J RATE 2" xfId="78" xr:uid="{00000000-0005-0000-0000-00002E000000}"/>
    <cellStyle name="Normal" xfId="0" builtinId="0"/>
    <cellStyle name="Normal 10" xfId="30" xr:uid="{00000000-0005-0000-0000-000030000000}"/>
    <cellStyle name="Normal 10 2" xfId="79" xr:uid="{00000000-0005-0000-0000-000031000000}"/>
    <cellStyle name="Normal 11" xfId="31" xr:uid="{00000000-0005-0000-0000-000032000000}"/>
    <cellStyle name="Normal 12" xfId="109" xr:uid="{00000000-0005-0000-0000-000033000000}"/>
    <cellStyle name="Normal 13" xfId="102" xr:uid="{00000000-0005-0000-0000-000034000000}"/>
    <cellStyle name="Normal 14" xfId="116" xr:uid="{00000000-0005-0000-0000-000035000000}"/>
    <cellStyle name="Normal 14 2" xfId="117" xr:uid="{00000000-0005-0000-0000-000036000000}"/>
    <cellStyle name="Normal 15" xfId="68" xr:uid="{00000000-0005-0000-0000-000037000000}"/>
    <cellStyle name="Normal 2" xfId="32" xr:uid="{00000000-0005-0000-0000-000038000000}"/>
    <cellStyle name="Normal 2 2" xfId="33" xr:uid="{00000000-0005-0000-0000-000039000000}"/>
    <cellStyle name="Normal 2 2 2" xfId="34" xr:uid="{00000000-0005-0000-0000-00003A000000}"/>
    <cellStyle name="Normal 2 2 2 2" xfId="110" xr:uid="{00000000-0005-0000-0000-00003B000000}"/>
    <cellStyle name="Normal 2 2 2 3" xfId="103" xr:uid="{00000000-0005-0000-0000-00003C000000}"/>
    <cellStyle name="Normal 2 2 2 4" xfId="82" xr:uid="{00000000-0005-0000-0000-00003D000000}"/>
    <cellStyle name="Normal 2 2 3" xfId="111" xr:uid="{00000000-0005-0000-0000-00003E000000}"/>
    <cellStyle name="Normal 2 2 4" xfId="81" xr:uid="{00000000-0005-0000-0000-00003F000000}"/>
    <cellStyle name="Normal 2 3" xfId="35" xr:uid="{00000000-0005-0000-0000-000040000000}"/>
    <cellStyle name="Normal 2 3 2" xfId="83" xr:uid="{00000000-0005-0000-0000-000041000000}"/>
    <cellStyle name="Normal 2 4" xfId="112" xr:uid="{00000000-0005-0000-0000-000042000000}"/>
    <cellStyle name="Normal 2 5" xfId="80" xr:uid="{00000000-0005-0000-0000-000043000000}"/>
    <cellStyle name="Normal 2_Glendale Water Conservation Rates Part 2 - V17" xfId="36" xr:uid="{00000000-0005-0000-0000-000044000000}"/>
    <cellStyle name="Normal 3" xfId="37" xr:uid="{00000000-0005-0000-0000-000045000000}"/>
    <cellStyle name="Normal 3 2" xfId="38" xr:uid="{00000000-0005-0000-0000-000046000000}"/>
    <cellStyle name="Normal 3 2 2" xfId="39" xr:uid="{00000000-0005-0000-0000-000047000000}"/>
    <cellStyle name="Normal 3 2 2 2" xfId="107" xr:uid="{00000000-0005-0000-0000-000048000000}"/>
    <cellStyle name="Normal 3 2 2 3" xfId="85" xr:uid="{00000000-0005-0000-0000-000049000000}"/>
    <cellStyle name="Normal 3 2 3" xfId="84" xr:uid="{00000000-0005-0000-0000-00004A000000}"/>
    <cellStyle name="Normal 3_Glendale Water Conservation Rates Part 2 - V17" xfId="40" xr:uid="{00000000-0005-0000-0000-00004B000000}"/>
    <cellStyle name="Normal 4" xfId="41" xr:uid="{00000000-0005-0000-0000-00004C000000}"/>
    <cellStyle name="Normal 4 2" xfId="42" xr:uid="{00000000-0005-0000-0000-00004D000000}"/>
    <cellStyle name="Normal 4 3" xfId="43" xr:uid="{00000000-0005-0000-0000-00004E000000}"/>
    <cellStyle name="Normal 4 3 2" xfId="87" xr:uid="{00000000-0005-0000-0000-00004F000000}"/>
    <cellStyle name="Normal 4 4" xfId="86" xr:uid="{00000000-0005-0000-0000-000050000000}"/>
    <cellStyle name="Normal 4_Glendale Water Conservation Rates Part 2 - V17" xfId="44" xr:uid="{00000000-0005-0000-0000-000051000000}"/>
    <cellStyle name="Normal 5" xfId="45" xr:uid="{00000000-0005-0000-0000-000052000000}"/>
    <cellStyle name="Normal 5 2" xfId="46" xr:uid="{00000000-0005-0000-0000-000053000000}"/>
    <cellStyle name="Normal 5 2 2" xfId="88" xr:uid="{00000000-0005-0000-0000-000054000000}"/>
    <cellStyle name="Normal 5 3" xfId="47" xr:uid="{00000000-0005-0000-0000-000055000000}"/>
    <cellStyle name="Normal 5_GWP Wtr Cons Rate Mod Pt 2 v31" xfId="48" xr:uid="{00000000-0005-0000-0000-000056000000}"/>
    <cellStyle name="Normal 6" xfId="49" xr:uid="{00000000-0005-0000-0000-000057000000}"/>
    <cellStyle name="Normal 6 2" xfId="50" xr:uid="{00000000-0005-0000-0000-000058000000}"/>
    <cellStyle name="Normal 6 2 2" xfId="90" xr:uid="{00000000-0005-0000-0000-000059000000}"/>
    <cellStyle name="Normal 6 3" xfId="89" xr:uid="{00000000-0005-0000-0000-00005A000000}"/>
    <cellStyle name="Normal 7" xfId="51" xr:uid="{00000000-0005-0000-0000-00005B000000}"/>
    <cellStyle name="Normal 7 2" xfId="91" xr:uid="{00000000-0005-0000-0000-00005C000000}"/>
    <cellStyle name="Normal 8" xfId="52" xr:uid="{00000000-0005-0000-0000-00005D000000}"/>
    <cellStyle name="Normal 8 2" xfId="92" xr:uid="{00000000-0005-0000-0000-00005E000000}"/>
    <cellStyle name="Normal 9" xfId="53" xr:uid="{00000000-0005-0000-0000-00005F000000}"/>
    <cellStyle name="Normal 9 2" xfId="54" xr:uid="{00000000-0005-0000-0000-000060000000}"/>
    <cellStyle name="Normal 9 2 2" xfId="115" xr:uid="{00000000-0005-0000-0000-000061000000}"/>
    <cellStyle name="Normal 9 2 3" xfId="94" xr:uid="{00000000-0005-0000-0000-000062000000}"/>
    <cellStyle name="Normal 9 3" xfId="104" xr:uid="{00000000-0005-0000-0000-000063000000}"/>
    <cellStyle name="Normal 9 4" xfId="93" xr:uid="{00000000-0005-0000-0000-000064000000}"/>
    <cellStyle name="Percen" xfId="55" xr:uid="{00000000-0005-0000-0000-000065000000}"/>
    <cellStyle name="Percen - Style2" xfId="56" xr:uid="{00000000-0005-0000-0000-000066000000}"/>
    <cellStyle name="Percen - Style3" xfId="57" xr:uid="{00000000-0005-0000-0000-000067000000}"/>
    <cellStyle name="Percen 2" xfId="95" xr:uid="{00000000-0005-0000-0000-000068000000}"/>
    <cellStyle name="Percent" xfId="58" builtinId="5"/>
    <cellStyle name="Percent 2" xfId="59" xr:uid="{00000000-0005-0000-0000-00006A000000}"/>
    <cellStyle name="Percent 2 2" xfId="60" xr:uid="{00000000-0005-0000-0000-00006B000000}"/>
    <cellStyle name="Percent 2 2 2" xfId="97" xr:uid="{00000000-0005-0000-0000-00006C000000}"/>
    <cellStyle name="Percent 3" xfId="61" xr:uid="{00000000-0005-0000-0000-00006D000000}"/>
    <cellStyle name="Percent 3 2" xfId="98" xr:uid="{00000000-0005-0000-0000-00006E000000}"/>
    <cellStyle name="Percent 4" xfId="62" xr:uid="{00000000-0005-0000-0000-00006F000000}"/>
    <cellStyle name="Percent 4 2" xfId="113" xr:uid="{00000000-0005-0000-0000-000070000000}"/>
    <cellStyle name="Percent 4 3" xfId="99" xr:uid="{00000000-0005-0000-0000-000071000000}"/>
    <cellStyle name="Percent 5" xfId="63" xr:uid="{00000000-0005-0000-0000-000072000000}"/>
    <cellStyle name="Percent 6" xfId="64" xr:uid="{00000000-0005-0000-0000-000073000000}"/>
    <cellStyle name="Percent 6 2" xfId="100" xr:uid="{00000000-0005-0000-0000-000074000000}"/>
    <cellStyle name="Percent 7" xfId="114" xr:uid="{00000000-0005-0000-0000-000075000000}"/>
    <cellStyle name="Percent 8" xfId="105" xr:uid="{00000000-0005-0000-0000-000076000000}"/>
    <cellStyle name="Percent 9" xfId="96" xr:uid="{00000000-0005-0000-0000-000077000000}"/>
    <cellStyle name="Proposed Rates" xfId="124" xr:uid="{00000000-0005-0000-0000-000078000000}"/>
    <cellStyle name="RangeName" xfId="65" xr:uid="{00000000-0005-0000-0000-000079000000}"/>
    <cellStyle name="Season 2 Banner" xfId="121" xr:uid="{00000000-0005-0000-0000-00007A000000}"/>
    <cellStyle name="Season1 Banner" xfId="120" xr:uid="{00000000-0005-0000-0000-00007B000000}"/>
    <cellStyle name="Secondary Banner" xfId="125" xr:uid="{00000000-0005-0000-0000-00007C000000}"/>
    <cellStyle name="Text Fill" xfId="122" xr:uid="{00000000-0005-0000-0000-00007D000000}"/>
    <cellStyle name="Total" xfId="66" builtinId="25" customBuiltin="1"/>
    <cellStyle name="Year" xfId="67" xr:uid="{00000000-0005-0000-0000-00007F000000}"/>
    <cellStyle name="Year 2" xfId="101" xr:uid="{00000000-0005-0000-0000-00008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A50021"/>
      <color rgb="FFB0413E"/>
      <color rgb="FFF47B20"/>
      <color rgb="FFFECC4D"/>
      <color rgb="FFF79646"/>
      <color rgb="FF66FF33"/>
      <color rgb="FF3D96AE"/>
      <color rgb="FF8EA5CB"/>
      <color rgb="FFD07C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uckfield%20&amp;%20Associates\Nipomo%20CSD\2014-15%20Water%20Rate%20Study\Study\NCSD%202014-15%20Water%20Rate%20Stud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uckfield%20&amp;%20Associates\Buena%20Park\Study\Buena%20Park%20AWE-Sales-Forecasting-and-Rate-Model-V1.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uckfield%20&amp;%20Associates\Nipomo%20CSD\2014-15%20Water%20Rate%20Study\Study\NCSD%202014-15%20Water%20Rate%20Stud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uckfield%20&amp;%20Associates\El%20Monte\Study\El%20Monte%20Draft%20Water%20Financial%20%20Model%202014%20GCT%20with%20New%20Data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Dash"/>
      <sheetName val="System Dash"/>
      <sheetName val="Assump"/>
      <sheetName val="UWMP"/>
      <sheetName val="Elasticity"/>
      <sheetName val="Accts by Meter"/>
      <sheetName val="Rev"/>
      <sheetName val="Table 1,2,6"/>
      <sheetName val="Curr Rate Table"/>
      <sheetName val="O &amp; M"/>
      <sheetName val="Plant"/>
      <sheetName val="Supp Water Fund"/>
      <sheetName val="Supp Bills"/>
      <sheetName val="CIP"/>
      <sheetName val="Debt"/>
      <sheetName val="Misc"/>
      <sheetName val="CF"/>
      <sheetName val="COS1 25%"/>
      <sheetName val="COS2 25%"/>
      <sheetName val="COS2 30%"/>
      <sheetName val="Exist Structure"/>
      <sheetName val="Proof"/>
      <sheetName val="Cost Rec Chart"/>
      <sheetName val="Prop Rates"/>
      <sheetName val="Targets"/>
      <sheetName val="Drought Rates"/>
      <sheetName val="DR Tables"/>
      <sheetName val="DR Bills"/>
      <sheetName val="DR Bill Table"/>
      <sheetName val="Chart1"/>
      <sheetName val="Chart2"/>
      <sheetName val="Option 2"/>
      <sheetName val="Option 3"/>
      <sheetName val="Rate Options"/>
      <sheetName val="Bills"/>
      <sheetName val="Fire"/>
      <sheetName val="AVG Comm"/>
      <sheetName val="OD Surcharge"/>
      <sheetName val="Repl"/>
      <sheetName val="Bill Chart"/>
      <sheetName val="Bill Tab Charts"/>
      <sheetName val="Bill Tab"/>
      <sheetName val="Production"/>
      <sheetName val="ENR Index"/>
      <sheetName val="Census"/>
      <sheetName val="Rate Dash"/>
      <sheetName val="Cap Charge"/>
      <sheetName val="RCLD Plant"/>
    </sheetNames>
    <sheetDataSet>
      <sheetData sheetId="0" refreshError="1"/>
      <sheetData sheetId="1" refreshError="1"/>
      <sheetData sheetId="2">
        <row r="32">
          <cell r="H32">
            <v>0.03</v>
          </cell>
        </row>
        <row r="33">
          <cell r="H33">
            <v>0.03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Overview and Instructions"/>
      <sheetName val="Step 1 Model Setup"/>
      <sheetName val="Rate Design Module"/>
      <sheetName val="Step 2 Enter Bill Tabulations"/>
      <sheetName val="Step 3 Customer Service Charges"/>
      <sheetName val="Step 4 Design Water Rates"/>
      <sheetName val="Bill Impacts"/>
      <sheetName val="Step 5 Drought Rate Adjustments"/>
      <sheetName val="Revenue Simulation Module"/>
      <sheetName val="Step 6 Enter Weather Data"/>
      <sheetName val="Step 7 Setup Simulation"/>
      <sheetName val="Step 8 Review Sim Results"/>
      <sheetName val="Simulation Output"/>
      <sheetName val="Simulation Sequence"/>
      <sheetName val="Class1_Model"/>
      <sheetName val="Class2_Model"/>
      <sheetName val="Class3_Model"/>
      <sheetName val="Class4_Model"/>
      <sheetName val="Class5_Model"/>
      <sheetName val="Class6_Model"/>
      <sheetName val="Weather Adjustment Tables"/>
      <sheetName val="Lists"/>
      <sheetName val="Saved Rates"/>
      <sheetName val="Demonstration Data"/>
    </sheetNames>
    <sheetDataSet>
      <sheetData sheetId="0"/>
      <sheetData sheetId="1">
        <row r="19">
          <cell r="D19" t="str">
            <v>CCF</v>
          </cell>
        </row>
        <row r="28">
          <cell r="C28" t="str">
            <v>Nov</v>
          </cell>
          <cell r="D28" t="str">
            <v>Apr</v>
          </cell>
          <cell r="I28" t="str">
            <v>May</v>
          </cell>
          <cell r="J28" t="str">
            <v>Oct</v>
          </cell>
        </row>
        <row r="42">
          <cell r="H42" t="str">
            <v>Single Family</v>
          </cell>
        </row>
        <row r="43">
          <cell r="H43" t="str">
            <v>Multifamily</v>
          </cell>
        </row>
        <row r="44">
          <cell r="H44" t="str">
            <v>Commercial</v>
          </cell>
        </row>
        <row r="45">
          <cell r="H45" t="str">
            <v>Industrial</v>
          </cell>
        </row>
        <row r="46">
          <cell r="H46" t="str">
            <v>Public</v>
          </cell>
        </row>
        <row r="47">
          <cell r="H47" t="str">
            <v>Irrigation</v>
          </cell>
        </row>
      </sheetData>
      <sheetData sheetId="2"/>
      <sheetData sheetId="3"/>
      <sheetData sheetId="4">
        <row r="58">
          <cell r="D58">
            <v>200.39999999999998</v>
          </cell>
        </row>
      </sheetData>
      <sheetData sheetId="5">
        <row r="18">
          <cell r="D18">
            <v>-0.05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 t="str">
            <v>Off Peak</v>
          </cell>
        </row>
        <row r="3">
          <cell r="B3" t="str">
            <v>Peak</v>
          </cell>
        </row>
        <row r="26">
          <cell r="B26" t="b">
            <v>1</v>
          </cell>
        </row>
        <row r="27">
          <cell r="B27" t="b">
            <v>1</v>
          </cell>
        </row>
        <row r="28">
          <cell r="B28" t="b">
            <v>1</v>
          </cell>
        </row>
        <row r="29">
          <cell r="B29" t="b">
            <v>1</v>
          </cell>
        </row>
        <row r="30">
          <cell r="B30" t="b">
            <v>1</v>
          </cell>
        </row>
        <row r="31">
          <cell r="B31" t="b">
            <v>1</v>
          </cell>
        </row>
        <row r="79">
          <cell r="A79">
            <v>6</v>
          </cell>
        </row>
      </sheetData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Dash"/>
      <sheetName val="System Dash"/>
      <sheetName val="Assump"/>
      <sheetName val="UWMP"/>
      <sheetName val="Elasticity"/>
      <sheetName val="Accts by Meter"/>
      <sheetName val="Rev"/>
      <sheetName val="Table 1,2,6"/>
      <sheetName val="Curr Rate Table"/>
      <sheetName val="O &amp; M"/>
      <sheetName val="Plant"/>
      <sheetName val="Supp Water Fund"/>
      <sheetName val="Supp Bills"/>
      <sheetName val="CIP"/>
      <sheetName val="Debt"/>
      <sheetName val="Misc"/>
      <sheetName val="CF"/>
      <sheetName val="COS1 25%"/>
      <sheetName val="COS2 25%"/>
      <sheetName val="COS2 30%"/>
      <sheetName val="Exist Structure"/>
      <sheetName val="Proof"/>
      <sheetName val="Cost Rec Chart"/>
      <sheetName val="Prop Rates"/>
      <sheetName val="Targets"/>
      <sheetName val="Drought Rates"/>
      <sheetName val="DR Tables"/>
      <sheetName val="DR Bills"/>
      <sheetName val="DR Bill Table"/>
      <sheetName val="Chart1"/>
      <sheetName val="Chart2"/>
      <sheetName val="Option 2"/>
      <sheetName val="Option 3"/>
      <sheetName val="Rate Options"/>
      <sheetName val="Bills"/>
      <sheetName val="Fire"/>
      <sheetName val="AVG Comm"/>
      <sheetName val="OD Surcharge"/>
      <sheetName val="Repl"/>
      <sheetName val="Bill Chart"/>
      <sheetName val="Bill Tab Charts"/>
      <sheetName val="Bill Tab"/>
      <sheetName val="Production"/>
      <sheetName val="ENR Index"/>
      <sheetName val="Census"/>
      <sheetName val="Rate Dash"/>
      <sheetName val="Cap Charge"/>
      <sheetName val="RCLD Plant"/>
    </sheetNames>
    <sheetDataSet>
      <sheetData sheetId="0"/>
      <sheetData sheetId="1"/>
      <sheetData sheetId="2">
        <row r="7">
          <cell r="G7">
            <v>2015</v>
          </cell>
        </row>
        <row r="8">
          <cell r="G8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T1Assumptions"/>
      <sheetName val="T2Revenue"/>
      <sheetName val="T3Expenses"/>
      <sheetName val="T4Debt Service"/>
      <sheetName val="T5CustomersandRates"/>
      <sheetName val="T6OS $21"/>
      <sheetName val="CIP"/>
      <sheetName val="Projected Rates"/>
      <sheetName val="Table1"/>
      <sheetName val="Table2"/>
      <sheetName val="Table3"/>
      <sheetName val="Table4&amp;5&amp;6"/>
      <sheetName val="Table7"/>
      <sheetName val="Table8"/>
      <sheetName val="Table9"/>
      <sheetName val="ChartsGraphs--&gt;"/>
      <sheetName val="Graph Data"/>
      <sheetName val="Chart1"/>
      <sheetName val="Chart2"/>
      <sheetName val="Chart2-2"/>
      <sheetName val="Chart2-3"/>
      <sheetName val="Chart3"/>
      <sheetName val="Chart3-2"/>
      <sheetName val="Chart4"/>
      <sheetName val="Chart5"/>
      <sheetName val="Chart6"/>
      <sheetName val="Chart 7"/>
      <sheetName val="Client Data--&gt;"/>
      <sheetName val="ElMonteCIP 2"/>
      <sheetName val="ElMonteCIP"/>
      <sheetName val="Future Projects"/>
      <sheetName val="WTP scenario --&gt;"/>
      <sheetName val="WTP effect on CIP$"/>
      <sheetName val="T6OS $21WTP"/>
      <sheetName val="Volumes"/>
    </sheetNames>
    <sheetDataSet>
      <sheetData sheetId="0" refreshError="1"/>
      <sheetData sheetId="1">
        <row r="18">
          <cell r="D18">
            <v>0.06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>
    <pageSetUpPr fitToPage="1"/>
  </sheetPr>
  <dimension ref="A1:K395"/>
  <sheetViews>
    <sheetView showGridLines="0" workbookViewId="0">
      <selection activeCell="H10" sqref="H10"/>
    </sheetView>
  </sheetViews>
  <sheetFormatPr defaultColWidth="9.140625" defaultRowHeight="12.75"/>
  <cols>
    <col min="1" max="1" width="4.7109375" style="28" customWidth="1"/>
    <col min="2" max="2" width="2.7109375" style="28" customWidth="1"/>
    <col min="3" max="3" width="15.7109375" style="29" customWidth="1"/>
    <col min="4" max="4" width="15.140625" style="29" customWidth="1"/>
    <col min="5" max="7" width="10.7109375" style="29" customWidth="1"/>
    <col min="8" max="8" width="10.7109375" style="30" customWidth="1"/>
    <col min="9" max="11" width="12.7109375" style="29" customWidth="1"/>
    <col min="12" max="16384" width="9.140625" style="29"/>
  </cols>
  <sheetData>
    <row r="1" spans="1:11" ht="12.75" customHeight="1"/>
    <row r="2" spans="1:11" s="32" customFormat="1" ht="16.5">
      <c r="A2" s="31"/>
      <c r="B2" s="32" t="s">
        <v>126</v>
      </c>
      <c r="H2" s="33"/>
    </row>
    <row r="3" spans="1:11" s="32" customFormat="1" ht="16.5">
      <c r="A3" s="31"/>
      <c r="B3" s="32" t="s">
        <v>74</v>
      </c>
      <c r="H3" s="33"/>
    </row>
    <row r="4" spans="1:11" ht="8.1" customHeight="1"/>
    <row r="5" spans="1:11" ht="18" customHeight="1">
      <c r="B5" s="34"/>
      <c r="C5" s="74" t="s">
        <v>73</v>
      </c>
      <c r="D5" s="35"/>
      <c r="E5" s="36" t="s">
        <v>65</v>
      </c>
      <c r="F5" s="36" t="s">
        <v>66</v>
      </c>
      <c r="G5" s="36" t="s">
        <v>135</v>
      </c>
      <c r="H5" s="37" t="s">
        <v>3</v>
      </c>
      <c r="J5" s="36" t="s">
        <v>21</v>
      </c>
    </row>
    <row r="6" spans="1:11">
      <c r="B6" s="37"/>
      <c r="C6" s="38" t="s">
        <v>14</v>
      </c>
      <c r="D6" s="36"/>
      <c r="E6" s="36" t="s">
        <v>26</v>
      </c>
      <c r="F6" s="36" t="s">
        <v>67</v>
      </c>
      <c r="G6" s="36" t="s">
        <v>23</v>
      </c>
      <c r="H6" s="37" t="s">
        <v>7</v>
      </c>
      <c r="J6" s="36" t="s">
        <v>22</v>
      </c>
    </row>
    <row r="7" spans="1:11">
      <c r="C7" s="39"/>
      <c r="D7" s="40"/>
      <c r="E7" s="73" t="s">
        <v>20</v>
      </c>
      <c r="F7" s="40"/>
      <c r="G7" s="40"/>
      <c r="H7" s="41"/>
      <c r="J7" s="40"/>
    </row>
    <row r="8" spans="1:11" s="43" customFormat="1">
      <c r="A8" s="28"/>
      <c r="B8" s="42" t="s">
        <v>15</v>
      </c>
      <c r="D8" s="44"/>
      <c r="E8" s="44"/>
      <c r="F8" s="44"/>
      <c r="G8" s="44"/>
      <c r="H8" s="45"/>
      <c r="J8" s="44"/>
    </row>
    <row r="9" spans="1:11" s="43" customFormat="1" ht="15" customHeight="1">
      <c r="A9" s="28"/>
      <c r="B9" s="46"/>
      <c r="C9" s="22" t="s">
        <v>8</v>
      </c>
      <c r="D9" s="47"/>
      <c r="E9" s="48">
        <v>215</v>
      </c>
      <c r="F9" s="60">
        <v>1</v>
      </c>
      <c r="G9" s="60">
        <v>1</v>
      </c>
      <c r="H9" s="58">
        <v>63.78</v>
      </c>
      <c r="I9" s="49"/>
      <c r="J9" s="131" t="str">
        <f>SDC!C22</f>
        <v>Dwelling</v>
      </c>
      <c r="K9" s="49"/>
    </row>
    <row r="10" spans="1:11" s="43" customFormat="1">
      <c r="A10" s="28"/>
      <c r="B10" s="46"/>
      <c r="C10" s="22" t="s">
        <v>12</v>
      </c>
      <c r="D10" s="47"/>
      <c r="E10" s="48">
        <v>215</v>
      </c>
      <c r="F10" s="60">
        <v>1</v>
      </c>
      <c r="G10" s="60">
        <f>H10/H$9</f>
        <v>1</v>
      </c>
      <c r="H10" s="58">
        <v>63.78</v>
      </c>
      <c r="I10" s="49"/>
      <c r="J10" s="131" t="str">
        <f>SDC!C23</f>
        <v>Dwelling, Apartment, Condominiums</v>
      </c>
      <c r="K10" s="49"/>
    </row>
    <row r="11" spans="1:11" s="43" customFormat="1">
      <c r="A11" s="28"/>
      <c r="B11" s="46"/>
      <c r="C11" s="22" t="s">
        <v>31</v>
      </c>
      <c r="D11" s="47"/>
      <c r="E11" s="48">
        <v>160</v>
      </c>
      <c r="F11" s="60">
        <v>1</v>
      </c>
      <c r="G11" s="60">
        <f>H11/H$9</f>
        <v>0.74427720288491683</v>
      </c>
      <c r="H11" s="58">
        <v>47.47</v>
      </c>
      <c r="I11" s="49"/>
      <c r="J11" s="131" t="str">
        <f>SDC!C24</f>
        <v>Dwelling, Studio, 1 and 2 bedroom Unit w/o
 laundry</v>
      </c>
      <c r="K11" s="49"/>
    </row>
    <row r="12" spans="1:11" s="43" customFormat="1">
      <c r="A12" s="28"/>
      <c r="B12" s="46"/>
      <c r="C12" s="22" t="s">
        <v>35</v>
      </c>
      <c r="D12" s="47"/>
      <c r="E12" s="48"/>
      <c r="F12" s="60"/>
      <c r="G12" s="60"/>
      <c r="H12" s="58"/>
      <c r="I12" s="49"/>
      <c r="J12" s="131"/>
      <c r="K12" s="49"/>
    </row>
    <row r="13" spans="1:11" s="43" customFormat="1">
      <c r="A13" s="28"/>
      <c r="B13" s="46"/>
      <c r="C13" s="26" t="s">
        <v>36</v>
      </c>
      <c r="D13" s="47"/>
      <c r="E13" s="48">
        <v>215</v>
      </c>
      <c r="F13" s="60">
        <v>1</v>
      </c>
      <c r="G13" s="60">
        <f>H13/H$9</f>
        <v>1</v>
      </c>
      <c r="H13" s="58">
        <v>63.78</v>
      </c>
      <c r="I13" s="49"/>
      <c r="J13" s="131" t="str">
        <f>SDC!C26</f>
        <v>Dwelling</v>
      </c>
      <c r="K13" s="49"/>
    </row>
    <row r="14" spans="1:11" s="43" customFormat="1">
      <c r="A14" s="28"/>
      <c r="B14" s="46"/>
      <c r="C14" s="26" t="s">
        <v>32</v>
      </c>
      <c r="D14" s="47"/>
      <c r="E14" s="48">
        <v>160</v>
      </c>
      <c r="F14" s="60">
        <v>1</v>
      </c>
      <c r="G14" s="60">
        <f>H14/H$9</f>
        <v>0.74427720288491683</v>
      </c>
      <c r="H14" s="58">
        <v>47.47</v>
      </c>
      <c r="I14" s="49"/>
      <c r="J14" s="131" t="str">
        <f>SDC!C27</f>
        <v>Travel Trailer Space</v>
      </c>
      <c r="K14" s="49"/>
    </row>
    <row r="15" spans="1:11" s="43" customFormat="1">
      <c r="A15" s="28"/>
      <c r="B15" s="46"/>
      <c r="C15" s="26" t="s">
        <v>33</v>
      </c>
      <c r="D15" s="47"/>
      <c r="E15" s="48">
        <v>215</v>
      </c>
      <c r="F15" s="60">
        <v>1</v>
      </c>
      <c r="G15" s="60">
        <f>H15/H$9</f>
        <v>1</v>
      </c>
      <c r="H15" s="58">
        <v>63.78</v>
      </c>
      <c r="I15" s="49"/>
      <c r="J15" s="131" t="str">
        <f>SDC!C28</f>
        <v>Residence or Park</v>
      </c>
      <c r="K15" s="49"/>
    </row>
    <row r="16" spans="1:11" s="43" customFormat="1">
      <c r="A16" s="28"/>
      <c r="B16" s="46"/>
      <c r="C16" s="26" t="s">
        <v>34</v>
      </c>
      <c r="D16" s="47"/>
      <c r="E16" s="48">
        <v>140</v>
      </c>
      <c r="F16" s="60">
        <v>1</v>
      </c>
      <c r="G16" s="60">
        <f>H16/H$9</f>
        <v>0.65114455942301663</v>
      </c>
      <c r="H16" s="58">
        <v>41.53</v>
      </c>
      <c r="I16" s="49"/>
      <c r="J16" s="131" t="str">
        <f>SDC!C29</f>
        <v>Laundry</v>
      </c>
      <c r="K16" s="49"/>
    </row>
    <row r="17" spans="2:11" ht="15" customHeight="1">
      <c r="C17" s="22" t="s">
        <v>37</v>
      </c>
      <c r="D17" s="47"/>
      <c r="E17" s="48"/>
      <c r="F17" s="60"/>
      <c r="G17" s="60"/>
      <c r="H17" s="58"/>
      <c r="I17" s="51"/>
      <c r="J17" s="131"/>
      <c r="K17" s="51"/>
    </row>
    <row r="18" spans="2:11">
      <c r="C18" s="26" t="s">
        <v>36</v>
      </c>
      <c r="D18" s="47"/>
      <c r="E18" s="48">
        <v>215</v>
      </c>
      <c r="F18" s="60">
        <v>1</v>
      </c>
      <c r="G18" s="60">
        <f>H18/H$9</f>
        <v>1</v>
      </c>
      <c r="H18" s="58">
        <v>63.78</v>
      </c>
      <c r="I18" s="51"/>
      <c r="J18" s="131" t="str">
        <f>SDC!C31</f>
        <v>Dwelling</v>
      </c>
      <c r="K18" s="51"/>
    </row>
    <row r="19" spans="2:11">
      <c r="C19" s="26" t="s">
        <v>38</v>
      </c>
      <c r="D19" s="47"/>
      <c r="E19" s="48">
        <v>100</v>
      </c>
      <c r="F19" s="60">
        <v>1</v>
      </c>
      <c r="G19" s="60">
        <f>H19/H$9</f>
        <v>0.4651928504233302</v>
      </c>
      <c r="H19" s="58">
        <v>29.67</v>
      </c>
      <c r="I19" s="51"/>
      <c r="J19" s="131" t="str">
        <f>SDC!C32</f>
        <v>Dwelling</v>
      </c>
      <c r="K19" s="51"/>
    </row>
    <row r="20" spans="2:11">
      <c r="C20" s="26" t="s">
        <v>39</v>
      </c>
      <c r="D20" s="47"/>
      <c r="E20" s="48">
        <v>150</v>
      </c>
      <c r="F20" s="60">
        <v>1</v>
      </c>
      <c r="G20" s="60">
        <f>H20/H$9</f>
        <v>0.69771088115396673</v>
      </c>
      <c r="H20" s="58">
        <v>44.5</v>
      </c>
      <c r="I20" s="51"/>
      <c r="J20" s="131" t="str">
        <f>SDC!C33</f>
        <v>Dwelling</v>
      </c>
      <c r="K20" s="51"/>
    </row>
    <row r="21" spans="2:11" ht="18" customHeight="1">
      <c r="B21" s="42" t="s">
        <v>16</v>
      </c>
      <c r="D21" s="50"/>
      <c r="E21" s="44"/>
      <c r="F21" s="61"/>
      <c r="G21" s="61"/>
      <c r="H21" s="59"/>
      <c r="I21" s="30"/>
      <c r="J21" s="131"/>
      <c r="K21" s="30"/>
    </row>
    <row r="22" spans="2:11">
      <c r="C22" s="22" t="s">
        <v>40</v>
      </c>
      <c r="D22" s="47"/>
      <c r="E22" s="48"/>
      <c r="F22" s="60"/>
      <c r="G22" s="60"/>
      <c r="H22" s="58"/>
      <c r="I22" s="51"/>
      <c r="J22" s="131"/>
      <c r="K22" s="51"/>
    </row>
    <row r="23" spans="2:11">
      <c r="C23" s="26" t="s">
        <v>36</v>
      </c>
      <c r="D23" s="47"/>
      <c r="E23" s="48">
        <v>215</v>
      </c>
      <c r="F23" s="60">
        <v>1</v>
      </c>
      <c r="G23" s="60">
        <f t="shared" ref="G23:G42" si="0">H23/H$9</f>
        <v>1</v>
      </c>
      <c r="H23" s="58">
        <v>63.78</v>
      </c>
      <c r="I23" s="51"/>
      <c r="J23" s="131" t="str">
        <f>SDC!C36</f>
        <v>Dwelling</v>
      </c>
      <c r="K23" s="51"/>
    </row>
    <row r="24" spans="2:11">
      <c r="C24" s="26" t="s">
        <v>38</v>
      </c>
      <c r="D24" s="47"/>
      <c r="E24" s="48">
        <v>100</v>
      </c>
      <c r="F24" s="60">
        <v>1</v>
      </c>
      <c r="G24" s="60">
        <f t="shared" si="0"/>
        <v>0.4651928504233302</v>
      </c>
      <c r="H24" s="58">
        <v>29.67</v>
      </c>
      <c r="I24" s="51"/>
      <c r="J24" s="131" t="str">
        <f>SDC!C37</f>
        <v>Guest House</v>
      </c>
      <c r="K24" s="51"/>
    </row>
    <row r="25" spans="2:11">
      <c r="C25" s="26" t="s">
        <v>39</v>
      </c>
      <c r="D25" s="47"/>
      <c r="E25" s="48">
        <v>150</v>
      </c>
      <c r="F25" s="60">
        <v>1</v>
      </c>
      <c r="G25" s="60">
        <f t="shared" si="0"/>
        <v>0.69771088115396673</v>
      </c>
      <c r="H25" s="58">
        <v>44.5</v>
      </c>
      <c r="I25" s="51"/>
      <c r="J25" s="131" t="str">
        <f>SDC!C38</f>
        <v>Guest House</v>
      </c>
      <c r="K25" s="51"/>
    </row>
    <row r="26" spans="2:11">
      <c r="C26" s="22" t="s">
        <v>41</v>
      </c>
      <c r="D26" s="47"/>
      <c r="E26" s="48">
        <v>160</v>
      </c>
      <c r="F26" s="60">
        <v>1</v>
      </c>
      <c r="G26" s="60">
        <f t="shared" si="0"/>
        <v>0.74427720288491683</v>
      </c>
      <c r="H26" s="58">
        <v>47.47</v>
      </c>
      <c r="I26" s="51"/>
      <c r="J26" s="131" t="str">
        <f>SDC!C39</f>
        <v>Each washing machine</v>
      </c>
      <c r="K26" s="51"/>
    </row>
    <row r="27" spans="2:11">
      <c r="C27" s="22" t="s">
        <v>64</v>
      </c>
      <c r="D27" s="47"/>
      <c r="E27" s="48">
        <v>215</v>
      </c>
      <c r="F27" s="60">
        <v>1</v>
      </c>
      <c r="G27" s="60">
        <f t="shared" si="0"/>
        <v>1</v>
      </c>
      <c r="H27" s="58">
        <v>63.78</v>
      </c>
      <c r="I27" s="51"/>
      <c r="J27" s="131" t="str">
        <f>SDC!C40</f>
        <v>Business</v>
      </c>
      <c r="K27" s="51"/>
    </row>
    <row r="28" spans="2:11">
      <c r="C28" s="26" t="s">
        <v>42</v>
      </c>
      <c r="D28" s="47"/>
      <c r="E28" s="48">
        <v>100</v>
      </c>
      <c r="F28" s="60">
        <v>1</v>
      </c>
      <c r="G28" s="60">
        <f t="shared" si="0"/>
        <v>0.4651928504233302</v>
      </c>
      <c r="H28" s="58">
        <v>29.67</v>
      </c>
      <c r="I28" s="51"/>
      <c r="J28" s="131" t="str">
        <f>SDC!C41</f>
        <v>Station Chair</v>
      </c>
      <c r="K28" s="51"/>
    </row>
    <row r="29" spans="2:11">
      <c r="C29" s="22" t="s">
        <v>43</v>
      </c>
      <c r="D29" s="47"/>
      <c r="E29" s="48">
        <v>325</v>
      </c>
      <c r="F29" s="60">
        <v>1</v>
      </c>
      <c r="G29" s="60">
        <f t="shared" si="0"/>
        <v>1.5117591721542802</v>
      </c>
      <c r="H29" s="58">
        <v>96.42</v>
      </c>
      <c r="I29" s="51"/>
      <c r="J29" s="131" t="str">
        <f>SDC!C42</f>
        <v>Business</v>
      </c>
      <c r="K29" s="51"/>
    </row>
    <row r="30" spans="2:11">
      <c r="C30" s="22" t="s">
        <v>44</v>
      </c>
      <c r="D30" s="47"/>
      <c r="E30" s="48">
        <v>430</v>
      </c>
      <c r="F30" s="60">
        <v>1</v>
      </c>
      <c r="G30" s="60">
        <f t="shared" si="0"/>
        <v>2.0001567889620571</v>
      </c>
      <c r="H30" s="58">
        <v>127.57</v>
      </c>
      <c r="I30" s="51"/>
      <c r="J30" s="131" t="str">
        <f>SDC!C43</f>
        <v>Up to 50 seats</v>
      </c>
      <c r="K30" s="51"/>
    </row>
    <row r="31" spans="2:11">
      <c r="C31" s="26" t="s">
        <v>45</v>
      </c>
      <c r="D31" s="47"/>
      <c r="E31" s="48">
        <v>8</v>
      </c>
      <c r="F31" s="60">
        <v>1</v>
      </c>
      <c r="G31" s="60">
        <f t="shared" si="0"/>
        <v>3.7158984007525868E-2</v>
      </c>
      <c r="H31" s="58">
        <v>2.37</v>
      </c>
      <c r="I31" s="51"/>
      <c r="J31" s="131" t="str">
        <f>SDC!C44</f>
        <v>Per seat</v>
      </c>
      <c r="K31" s="51"/>
    </row>
    <row r="32" spans="2:11">
      <c r="C32" s="22" t="s">
        <v>46</v>
      </c>
      <c r="D32" s="47"/>
      <c r="E32" s="48">
        <v>750</v>
      </c>
      <c r="F32" s="60">
        <v>1.76</v>
      </c>
      <c r="G32" s="60">
        <f t="shared" si="0"/>
        <v>6.1398557541549081</v>
      </c>
      <c r="H32" s="58">
        <v>391.6</v>
      </c>
      <c r="I32" s="51"/>
      <c r="J32" s="131" t="str">
        <f>SDC!C45</f>
        <v>W/meat &amp; produce dept. (first 20 DFUs)</v>
      </c>
      <c r="K32" s="51"/>
    </row>
    <row r="33" spans="2:11">
      <c r="C33" s="22" t="s">
        <v>47</v>
      </c>
      <c r="D33" s="47"/>
      <c r="E33" s="48">
        <v>215</v>
      </c>
      <c r="F33" s="60">
        <v>1</v>
      </c>
      <c r="G33" s="60">
        <f t="shared" si="0"/>
        <v>1</v>
      </c>
      <c r="H33" s="58">
        <v>63.78</v>
      </c>
      <c r="I33" s="51"/>
      <c r="J33" s="131" t="str">
        <f>SDC!C46</f>
        <v>No food preparation, dry goods only</v>
      </c>
      <c r="K33" s="51"/>
    </row>
    <row r="34" spans="2:11">
      <c r="C34" s="22" t="s">
        <v>48</v>
      </c>
      <c r="D34" s="47"/>
      <c r="E34" s="48">
        <v>270</v>
      </c>
      <c r="F34" s="60">
        <v>1.76</v>
      </c>
      <c r="G34" s="60">
        <f t="shared" si="0"/>
        <v>2.2104107870805891</v>
      </c>
      <c r="H34" s="58">
        <v>140.97999999999999</v>
      </c>
      <c r="I34" s="51"/>
      <c r="J34" s="131" t="str">
        <f>SDC!C47</f>
        <v>Food preparation with sinks (first 20 DFUs)</v>
      </c>
      <c r="K34" s="51"/>
    </row>
    <row r="35" spans="2:11">
      <c r="C35" s="22" t="s">
        <v>49</v>
      </c>
      <c r="D35" s="47"/>
      <c r="E35" s="48">
        <v>260</v>
      </c>
      <c r="F35" s="60">
        <v>1</v>
      </c>
      <c r="G35" s="60">
        <f t="shared" si="0"/>
        <v>1.2093132643461899</v>
      </c>
      <c r="H35" s="58">
        <v>77.13</v>
      </c>
      <c r="I35" s="51"/>
      <c r="J35" s="131" t="str">
        <f>SDC!C48</f>
        <v>Food preparation with sinks (first 20 DFUs)</v>
      </c>
      <c r="K35" s="51"/>
    </row>
    <row r="36" spans="2:11">
      <c r="C36" s="22" t="s">
        <v>50</v>
      </c>
      <c r="D36" s="47"/>
      <c r="E36" s="48">
        <v>215</v>
      </c>
      <c r="F36" s="60">
        <v>1</v>
      </c>
      <c r="G36" s="60">
        <f t="shared" si="0"/>
        <v>1</v>
      </c>
      <c r="H36" s="58">
        <v>63.78</v>
      </c>
      <c r="I36" s="51"/>
      <c r="J36" s="131" t="str">
        <f>SDC!C49</f>
        <v>Professional &amp; Commercial Retail</v>
      </c>
      <c r="K36" s="51"/>
    </row>
    <row r="37" spans="2:11">
      <c r="C37" s="26" t="s">
        <v>51</v>
      </c>
      <c r="D37" s="47"/>
      <c r="E37" s="48">
        <v>100</v>
      </c>
      <c r="F37" s="60">
        <v>1</v>
      </c>
      <c r="G37" s="60">
        <f t="shared" si="0"/>
        <v>0.4651928504233302</v>
      </c>
      <c r="H37" s="58">
        <v>29.67</v>
      </c>
      <c r="J37" s="131" t="str">
        <f>SDC!C50</f>
        <v>Each unit w/central toilet facility</v>
      </c>
    </row>
    <row r="38" spans="2:11">
      <c r="C38" s="22" t="s">
        <v>52</v>
      </c>
      <c r="D38" s="47"/>
      <c r="E38" s="48">
        <v>600</v>
      </c>
      <c r="F38" s="60">
        <v>1.76</v>
      </c>
      <c r="G38" s="60">
        <f t="shared" si="0"/>
        <v>4.9118846033239256</v>
      </c>
      <c r="H38" s="58">
        <v>313.27999999999997</v>
      </c>
      <c r="I38" s="51"/>
      <c r="J38" s="131" t="str">
        <f>SDC!C51</f>
        <v>Up to 21 seats</v>
      </c>
      <c r="K38" s="51"/>
    </row>
    <row r="39" spans="2:11">
      <c r="C39" s="26" t="s">
        <v>53</v>
      </c>
      <c r="D39" s="47"/>
      <c r="E39" s="48">
        <v>12</v>
      </c>
      <c r="F39" s="60">
        <v>1.76</v>
      </c>
      <c r="G39" s="60">
        <f t="shared" si="0"/>
        <v>9.8306679209783629E-2</v>
      </c>
      <c r="H39" s="58">
        <v>6.27</v>
      </c>
      <c r="I39" s="51"/>
      <c r="J39" s="131" t="str">
        <f>SDC!C52</f>
        <v>Per seat</v>
      </c>
      <c r="K39" s="51"/>
    </row>
    <row r="40" spans="2:11">
      <c r="C40" s="26" t="s">
        <v>54</v>
      </c>
      <c r="D40" s="47"/>
      <c r="E40" s="48">
        <v>8</v>
      </c>
      <c r="F40" s="60">
        <v>1</v>
      </c>
      <c r="G40" s="60">
        <f t="shared" si="0"/>
        <v>3.7158984007525868E-2</v>
      </c>
      <c r="H40" s="58">
        <v>2.37</v>
      </c>
      <c r="I40" s="51"/>
      <c r="J40" s="131" t="str">
        <f>SDC!C53</f>
        <v>Per seat</v>
      </c>
      <c r="K40" s="51"/>
    </row>
    <row r="41" spans="2:11">
      <c r="C41" s="22" t="s">
        <v>55</v>
      </c>
      <c r="D41" s="47"/>
      <c r="E41" s="48">
        <v>270</v>
      </c>
      <c r="F41" s="60">
        <v>1</v>
      </c>
      <c r="G41" s="60">
        <f t="shared" si="0"/>
        <v>1.2558795860771401</v>
      </c>
      <c r="H41" s="58">
        <v>80.099999999999994</v>
      </c>
      <c r="I41" s="51"/>
      <c r="J41" s="131" t="str">
        <f>SDC!C54</f>
        <v>Up to 21 seats (incl 50% outdoors)</v>
      </c>
      <c r="K41" s="51"/>
    </row>
    <row r="42" spans="2:11">
      <c r="C42" s="22" t="s">
        <v>56</v>
      </c>
      <c r="D42" s="47"/>
      <c r="E42" s="48">
        <v>240</v>
      </c>
      <c r="F42" s="60">
        <v>1.76</v>
      </c>
      <c r="G42" s="60">
        <f t="shared" si="0"/>
        <v>1.9647224835371591</v>
      </c>
      <c r="H42" s="58">
        <v>125.31</v>
      </c>
      <c r="I42" s="51"/>
      <c r="J42" s="131" t="str">
        <f>SDC!C55</f>
        <v>No seating (first 20 DFUs)</v>
      </c>
      <c r="K42" s="51"/>
    </row>
    <row r="43" spans="2:11">
      <c r="C43" s="22" t="s">
        <v>123</v>
      </c>
      <c r="D43" s="47"/>
      <c r="E43" s="48"/>
      <c r="F43" s="60"/>
      <c r="G43" s="60"/>
      <c r="H43" s="58"/>
      <c r="I43" s="51"/>
      <c r="J43" s="131"/>
      <c r="K43" s="51"/>
    </row>
    <row r="44" spans="2:11">
      <c r="B44" s="42" t="s">
        <v>57</v>
      </c>
      <c r="D44" s="47"/>
      <c r="E44" s="48"/>
      <c r="F44" s="60"/>
      <c r="G44" s="60"/>
      <c r="H44" s="58"/>
      <c r="I44" s="51"/>
      <c r="J44" s="131"/>
      <c r="K44" s="51"/>
    </row>
    <row r="45" spans="2:11">
      <c r="C45" s="22" t="s">
        <v>58</v>
      </c>
      <c r="D45" s="47"/>
      <c r="E45" s="48">
        <v>215</v>
      </c>
      <c r="F45" s="60">
        <v>1</v>
      </c>
      <c r="G45" s="60">
        <f t="shared" ref="G45:G50" si="1">H45/H$9</f>
        <v>1</v>
      </c>
      <c r="H45" s="58">
        <v>63.78</v>
      </c>
      <c r="I45" s="51"/>
      <c r="J45" s="131"/>
      <c r="K45" s="51"/>
    </row>
    <row r="46" spans="2:11">
      <c r="C46" s="22" t="s">
        <v>59</v>
      </c>
      <c r="D46" s="47"/>
      <c r="E46" s="48">
        <v>7</v>
      </c>
      <c r="F46" s="60">
        <v>1</v>
      </c>
      <c r="G46" s="60">
        <f t="shared" si="1"/>
        <v>2.9946691752900594E-2</v>
      </c>
      <c r="H46" s="58">
        <v>1.91</v>
      </c>
      <c r="I46" s="51"/>
      <c r="J46" s="131"/>
      <c r="K46" s="51"/>
    </row>
    <row r="47" spans="2:11">
      <c r="C47" s="22" t="s">
        <v>60</v>
      </c>
      <c r="D47" s="47"/>
      <c r="E47" s="48">
        <v>9</v>
      </c>
      <c r="F47" s="60">
        <v>1</v>
      </c>
      <c r="G47" s="60">
        <f t="shared" si="1"/>
        <v>4.1862652869238001E-2</v>
      </c>
      <c r="H47" s="58">
        <v>2.67</v>
      </c>
      <c r="I47" s="51"/>
      <c r="J47" s="131"/>
      <c r="K47" s="51"/>
    </row>
    <row r="48" spans="2:11">
      <c r="C48" s="22" t="s">
        <v>61</v>
      </c>
      <c r="D48" s="47"/>
      <c r="E48" s="48">
        <v>215</v>
      </c>
      <c r="F48" s="60">
        <v>1</v>
      </c>
      <c r="G48" s="60">
        <f t="shared" si="1"/>
        <v>1</v>
      </c>
      <c r="H48" s="58">
        <v>63.78</v>
      </c>
      <c r="I48" s="51"/>
      <c r="J48" s="131"/>
      <c r="K48" s="51"/>
    </row>
    <row r="49" spans="1:11">
      <c r="C49" s="22" t="s">
        <v>62</v>
      </c>
      <c r="D49" s="47"/>
      <c r="E49" s="48">
        <v>215</v>
      </c>
      <c r="F49" s="60">
        <v>1</v>
      </c>
      <c r="G49" s="60">
        <f t="shared" si="1"/>
        <v>1</v>
      </c>
      <c r="H49" s="58">
        <v>63.78</v>
      </c>
      <c r="I49" s="51"/>
      <c r="J49" s="131"/>
      <c r="K49" s="51"/>
    </row>
    <row r="50" spans="1:11">
      <c r="C50" s="22" t="s">
        <v>63</v>
      </c>
      <c r="D50" s="47"/>
      <c r="E50" s="48">
        <v>500</v>
      </c>
      <c r="F50" s="60">
        <v>1</v>
      </c>
      <c r="G50" s="60">
        <f t="shared" si="1"/>
        <v>2.3256506741925369</v>
      </c>
      <c r="H50" s="58">
        <v>148.33000000000001</v>
      </c>
      <c r="I50" s="51"/>
      <c r="J50" s="131"/>
      <c r="K50" s="51"/>
    </row>
    <row r="51" spans="1:11" ht="6.75" customHeight="1">
      <c r="B51" s="53"/>
      <c r="C51" s="53"/>
      <c r="D51" s="54"/>
      <c r="E51" s="54"/>
      <c r="F51" s="54"/>
      <c r="G51" s="54"/>
      <c r="H51" s="54"/>
      <c r="J51" s="54"/>
    </row>
    <row r="52" spans="1:11" ht="6" customHeight="1">
      <c r="B52" s="55"/>
      <c r="C52" s="55"/>
      <c r="D52" s="27"/>
      <c r="E52" s="27"/>
      <c r="F52" s="27"/>
      <c r="G52" s="27"/>
      <c r="H52" s="27"/>
      <c r="J52" s="27"/>
    </row>
    <row r="53" spans="1:11">
      <c r="B53" s="157" t="s">
        <v>124</v>
      </c>
      <c r="C53" s="158" t="s">
        <v>125</v>
      </c>
      <c r="D53" s="56"/>
      <c r="E53" s="52"/>
      <c r="F53" s="52"/>
      <c r="G53" s="52"/>
      <c r="H53" s="57"/>
      <c r="J53" s="52"/>
    </row>
    <row r="54" spans="1:11">
      <c r="B54" s="44"/>
      <c r="D54" s="56"/>
      <c r="E54" s="52"/>
      <c r="F54" s="52"/>
      <c r="G54" s="52"/>
      <c r="H54" s="57"/>
      <c r="J54" s="52"/>
    </row>
    <row r="55" spans="1:11">
      <c r="B55" s="44"/>
    </row>
    <row r="56" spans="1:11" ht="12.75" customHeight="1">
      <c r="B56" s="29"/>
      <c r="C56" s="28"/>
    </row>
    <row r="57" spans="1:11">
      <c r="B57" s="29"/>
      <c r="C57" s="28"/>
    </row>
    <row r="58" spans="1:11">
      <c r="B58" s="29"/>
      <c r="C58" s="28"/>
    </row>
    <row r="59" spans="1:11" s="43" customFormat="1">
      <c r="A59" s="28"/>
      <c r="B59" s="28"/>
      <c r="C59" s="29"/>
      <c r="D59" s="44"/>
      <c r="H59" s="45"/>
    </row>
    <row r="60" spans="1:11" s="43" customFormat="1">
      <c r="A60" s="28"/>
      <c r="B60" s="28"/>
      <c r="C60" s="29"/>
      <c r="D60" s="44"/>
      <c r="H60" s="45"/>
    </row>
    <row r="61" spans="1:11" s="43" customFormat="1">
      <c r="A61" s="28"/>
      <c r="B61" s="28"/>
      <c r="C61" s="29"/>
      <c r="D61" s="44"/>
      <c r="H61" s="45"/>
    </row>
    <row r="62" spans="1:11" s="43" customFormat="1">
      <c r="A62" s="28"/>
      <c r="B62" s="28"/>
      <c r="C62" s="29"/>
      <c r="D62" s="44"/>
      <c r="H62" s="45"/>
    </row>
    <row r="63" spans="1:11" s="43" customFormat="1">
      <c r="A63" s="28"/>
      <c r="B63" s="28"/>
      <c r="C63" s="29"/>
      <c r="D63" s="44"/>
      <c r="H63" s="45"/>
    </row>
    <row r="64" spans="1:11" s="43" customFormat="1">
      <c r="A64" s="28"/>
      <c r="B64" s="28"/>
      <c r="C64" s="29"/>
      <c r="D64" s="44"/>
      <c r="H64" s="45"/>
    </row>
    <row r="65" spans="1:8" s="43" customFormat="1">
      <c r="A65" s="28"/>
      <c r="B65" s="28"/>
      <c r="C65" s="29"/>
      <c r="D65" s="44"/>
      <c r="H65" s="45"/>
    </row>
    <row r="66" spans="1:8" s="43" customFormat="1">
      <c r="A66" s="28"/>
      <c r="B66" s="28"/>
      <c r="C66" s="29"/>
      <c r="D66" s="44"/>
      <c r="H66" s="45"/>
    </row>
    <row r="67" spans="1:8" s="43" customFormat="1">
      <c r="A67" s="28"/>
      <c r="B67" s="28"/>
      <c r="C67" s="29"/>
      <c r="D67" s="44"/>
      <c r="H67" s="45"/>
    </row>
    <row r="68" spans="1:8" s="43" customFormat="1">
      <c r="A68" s="28"/>
      <c r="B68" s="28"/>
      <c r="C68" s="29"/>
      <c r="D68" s="44"/>
      <c r="H68" s="45"/>
    </row>
    <row r="69" spans="1:8" s="43" customFormat="1">
      <c r="A69" s="28"/>
      <c r="B69" s="28"/>
      <c r="C69" s="29"/>
      <c r="D69" s="44"/>
      <c r="H69" s="45"/>
    </row>
    <row r="70" spans="1:8" s="43" customFormat="1">
      <c r="A70" s="28"/>
      <c r="B70" s="28"/>
      <c r="C70" s="29"/>
      <c r="D70" s="44"/>
      <c r="H70" s="45"/>
    </row>
    <row r="71" spans="1:8" s="43" customFormat="1">
      <c r="A71" s="28"/>
      <c r="B71" s="28"/>
      <c r="C71" s="29"/>
      <c r="D71" s="44"/>
      <c r="H71" s="45"/>
    </row>
    <row r="72" spans="1:8" s="43" customFormat="1">
      <c r="A72" s="28"/>
      <c r="B72" s="28"/>
      <c r="C72" s="29"/>
      <c r="D72" s="44"/>
      <c r="H72" s="45"/>
    </row>
    <row r="73" spans="1:8" s="43" customFormat="1">
      <c r="A73" s="28"/>
      <c r="B73" s="28"/>
      <c r="C73" s="29"/>
      <c r="D73" s="44"/>
      <c r="H73" s="45"/>
    </row>
    <row r="74" spans="1:8" s="43" customFormat="1">
      <c r="A74" s="28"/>
      <c r="B74" s="28"/>
      <c r="C74" s="29"/>
      <c r="D74" s="44"/>
      <c r="H74" s="45"/>
    </row>
    <row r="75" spans="1:8" s="43" customFormat="1">
      <c r="A75" s="28"/>
      <c r="B75" s="28"/>
      <c r="C75" s="29"/>
      <c r="D75" s="44"/>
      <c r="H75" s="45"/>
    </row>
    <row r="76" spans="1:8" s="43" customFormat="1">
      <c r="A76" s="28"/>
      <c r="B76" s="28"/>
      <c r="C76" s="29"/>
      <c r="D76" s="44"/>
      <c r="H76" s="45"/>
    </row>
    <row r="77" spans="1:8" s="43" customFormat="1">
      <c r="A77" s="28"/>
      <c r="B77" s="28"/>
      <c r="C77" s="29"/>
      <c r="D77" s="44"/>
      <c r="H77" s="45"/>
    </row>
    <row r="78" spans="1:8" s="43" customFormat="1">
      <c r="A78" s="28"/>
      <c r="B78" s="28"/>
      <c r="C78" s="29"/>
      <c r="D78" s="44"/>
      <c r="H78" s="45"/>
    </row>
    <row r="79" spans="1:8" s="43" customFormat="1">
      <c r="A79" s="28"/>
      <c r="B79" s="28"/>
      <c r="C79" s="29"/>
      <c r="D79" s="44"/>
      <c r="H79" s="45"/>
    </row>
    <row r="80" spans="1:8" s="43" customFormat="1">
      <c r="A80" s="28"/>
      <c r="B80" s="28"/>
      <c r="C80" s="29"/>
      <c r="D80" s="44"/>
      <c r="H80" s="45"/>
    </row>
    <row r="81" spans="1:8" s="43" customFormat="1">
      <c r="A81" s="28"/>
      <c r="B81" s="28"/>
      <c r="C81" s="29"/>
      <c r="D81" s="44"/>
      <c r="H81" s="45"/>
    </row>
    <row r="82" spans="1:8" s="43" customFormat="1">
      <c r="A82" s="28"/>
      <c r="B82" s="28"/>
      <c r="C82" s="29"/>
      <c r="D82" s="44"/>
      <c r="H82" s="45"/>
    </row>
    <row r="83" spans="1:8" s="43" customFormat="1">
      <c r="A83" s="28"/>
      <c r="B83" s="28"/>
      <c r="C83" s="29"/>
      <c r="D83" s="44"/>
      <c r="H83" s="45"/>
    </row>
    <row r="84" spans="1:8" s="43" customFormat="1">
      <c r="A84" s="28"/>
      <c r="B84" s="28"/>
      <c r="C84" s="29"/>
      <c r="D84" s="44"/>
      <c r="H84" s="45"/>
    </row>
    <row r="85" spans="1:8" s="43" customFormat="1">
      <c r="A85" s="28"/>
      <c r="B85" s="28"/>
      <c r="C85" s="29"/>
      <c r="D85" s="44"/>
      <c r="H85" s="45"/>
    </row>
    <row r="86" spans="1:8" s="43" customFormat="1">
      <c r="A86" s="28"/>
      <c r="B86" s="28"/>
      <c r="C86" s="29"/>
      <c r="D86" s="44"/>
      <c r="H86" s="45"/>
    </row>
    <row r="87" spans="1:8" s="43" customFormat="1">
      <c r="A87" s="28"/>
      <c r="B87" s="28"/>
      <c r="C87" s="29"/>
      <c r="D87" s="44"/>
      <c r="H87" s="45"/>
    </row>
    <row r="88" spans="1:8" s="43" customFormat="1">
      <c r="A88" s="28"/>
      <c r="B88" s="28"/>
      <c r="C88" s="29"/>
      <c r="D88" s="44"/>
      <c r="H88" s="45"/>
    </row>
    <row r="89" spans="1:8" s="43" customFormat="1">
      <c r="A89" s="28"/>
      <c r="B89" s="28"/>
      <c r="C89" s="29"/>
      <c r="D89" s="44"/>
      <c r="H89" s="45"/>
    </row>
    <row r="90" spans="1:8" s="43" customFormat="1">
      <c r="A90" s="28"/>
      <c r="B90" s="28"/>
      <c r="C90" s="29"/>
      <c r="D90" s="44"/>
      <c r="H90" s="45"/>
    </row>
    <row r="91" spans="1:8" s="43" customFormat="1">
      <c r="A91" s="28"/>
      <c r="B91" s="28"/>
      <c r="C91" s="29"/>
      <c r="D91" s="44"/>
      <c r="H91" s="45"/>
    </row>
    <row r="92" spans="1:8" s="43" customFormat="1">
      <c r="A92" s="28"/>
      <c r="B92" s="28"/>
      <c r="C92" s="29"/>
      <c r="D92" s="44"/>
      <c r="H92" s="45"/>
    </row>
    <row r="93" spans="1:8" s="43" customFormat="1">
      <c r="A93" s="28"/>
      <c r="B93" s="28"/>
      <c r="C93" s="29"/>
      <c r="D93" s="44"/>
      <c r="H93" s="45"/>
    </row>
    <row r="94" spans="1:8" s="43" customFormat="1">
      <c r="A94" s="28"/>
      <c r="B94" s="28"/>
      <c r="C94" s="29"/>
      <c r="D94" s="44"/>
      <c r="H94" s="45"/>
    </row>
    <row r="95" spans="1:8" s="43" customFormat="1">
      <c r="A95" s="28"/>
      <c r="B95" s="28"/>
      <c r="C95" s="29"/>
      <c r="D95" s="44"/>
      <c r="H95" s="45"/>
    </row>
    <row r="96" spans="1:8" s="43" customFormat="1">
      <c r="A96" s="28"/>
      <c r="B96" s="28"/>
      <c r="C96" s="29"/>
      <c r="D96" s="44"/>
      <c r="H96" s="45"/>
    </row>
    <row r="97" spans="1:8" s="43" customFormat="1">
      <c r="A97" s="28"/>
      <c r="B97" s="28"/>
      <c r="C97" s="29"/>
      <c r="D97" s="44"/>
      <c r="H97" s="45"/>
    </row>
    <row r="98" spans="1:8" s="43" customFormat="1">
      <c r="A98" s="28"/>
      <c r="B98" s="28"/>
      <c r="C98" s="29"/>
      <c r="D98" s="44"/>
      <c r="H98" s="45"/>
    </row>
    <row r="99" spans="1:8" s="43" customFormat="1">
      <c r="A99" s="28"/>
      <c r="B99" s="28"/>
      <c r="C99" s="29"/>
      <c r="D99" s="44"/>
      <c r="H99" s="45"/>
    </row>
    <row r="100" spans="1:8" s="43" customFormat="1">
      <c r="A100" s="28"/>
      <c r="B100" s="28"/>
      <c r="C100" s="29"/>
      <c r="D100" s="44"/>
      <c r="H100" s="45"/>
    </row>
    <row r="101" spans="1:8" s="43" customFormat="1">
      <c r="A101" s="28"/>
      <c r="B101" s="28"/>
      <c r="C101" s="29"/>
      <c r="D101" s="44"/>
      <c r="H101" s="45"/>
    </row>
    <row r="102" spans="1:8" s="43" customFormat="1">
      <c r="A102" s="28"/>
      <c r="B102" s="28"/>
      <c r="C102" s="29"/>
      <c r="D102" s="44"/>
      <c r="H102" s="45"/>
    </row>
    <row r="103" spans="1:8" s="43" customFormat="1">
      <c r="A103" s="28"/>
      <c r="B103" s="28"/>
      <c r="C103" s="29"/>
      <c r="D103" s="44"/>
      <c r="H103" s="45"/>
    </row>
    <row r="104" spans="1:8" s="43" customFormat="1">
      <c r="A104" s="28"/>
      <c r="B104" s="28"/>
      <c r="C104" s="29"/>
      <c r="D104" s="44"/>
      <c r="H104" s="45"/>
    </row>
    <row r="105" spans="1:8" s="43" customFormat="1">
      <c r="A105" s="28"/>
      <c r="B105" s="28"/>
      <c r="C105" s="29"/>
      <c r="D105" s="44"/>
      <c r="H105" s="45"/>
    </row>
    <row r="106" spans="1:8" s="43" customFormat="1">
      <c r="A106" s="28"/>
      <c r="B106" s="28"/>
      <c r="C106" s="29"/>
      <c r="D106" s="44"/>
      <c r="H106" s="45"/>
    </row>
    <row r="107" spans="1:8" s="43" customFormat="1">
      <c r="A107" s="28"/>
      <c r="B107" s="28"/>
      <c r="C107" s="29"/>
      <c r="D107" s="44"/>
      <c r="H107" s="45"/>
    </row>
    <row r="108" spans="1:8" s="43" customFormat="1">
      <c r="A108" s="28"/>
      <c r="B108" s="28"/>
      <c r="C108" s="29"/>
      <c r="D108" s="44"/>
      <c r="H108" s="45"/>
    </row>
    <row r="109" spans="1:8" s="43" customFormat="1">
      <c r="A109" s="28"/>
      <c r="B109" s="28"/>
      <c r="C109" s="29"/>
      <c r="D109" s="44"/>
      <c r="H109" s="45"/>
    </row>
    <row r="110" spans="1:8" s="43" customFormat="1">
      <c r="A110" s="28"/>
      <c r="B110" s="28"/>
      <c r="C110" s="29"/>
      <c r="D110" s="44"/>
      <c r="H110" s="45"/>
    </row>
    <row r="111" spans="1:8" s="43" customFormat="1">
      <c r="A111" s="28"/>
      <c r="B111" s="28"/>
      <c r="C111" s="29"/>
      <c r="D111" s="44"/>
      <c r="H111" s="45"/>
    </row>
    <row r="112" spans="1:8" s="43" customFormat="1">
      <c r="A112" s="28"/>
      <c r="B112" s="28"/>
      <c r="C112" s="29"/>
      <c r="D112" s="44"/>
      <c r="H112" s="45"/>
    </row>
    <row r="113" spans="1:8" s="43" customFormat="1">
      <c r="A113" s="28"/>
      <c r="B113" s="28"/>
      <c r="C113" s="29"/>
      <c r="D113" s="44"/>
      <c r="H113" s="45"/>
    </row>
    <row r="114" spans="1:8" s="43" customFormat="1">
      <c r="A114" s="28"/>
      <c r="B114" s="28"/>
      <c r="C114" s="29"/>
      <c r="D114" s="44"/>
      <c r="H114" s="45"/>
    </row>
    <row r="115" spans="1:8" s="43" customFormat="1">
      <c r="A115" s="28"/>
      <c r="B115" s="28"/>
      <c r="C115" s="29"/>
      <c r="D115" s="44"/>
      <c r="H115" s="45"/>
    </row>
    <row r="116" spans="1:8" s="43" customFormat="1">
      <c r="A116" s="28"/>
      <c r="B116" s="28"/>
      <c r="C116" s="29"/>
      <c r="D116" s="44"/>
      <c r="H116" s="45"/>
    </row>
    <row r="117" spans="1:8" s="43" customFormat="1">
      <c r="A117" s="28"/>
      <c r="B117" s="28"/>
      <c r="C117" s="29"/>
      <c r="D117" s="44"/>
      <c r="H117" s="45"/>
    </row>
    <row r="118" spans="1:8" s="43" customFormat="1">
      <c r="A118" s="28"/>
      <c r="B118" s="28"/>
      <c r="C118" s="29"/>
      <c r="D118" s="44"/>
      <c r="H118" s="45"/>
    </row>
    <row r="119" spans="1:8" s="43" customFormat="1">
      <c r="A119" s="28"/>
      <c r="B119" s="28"/>
      <c r="C119" s="29"/>
      <c r="D119" s="44"/>
      <c r="H119" s="45"/>
    </row>
    <row r="120" spans="1:8" s="43" customFormat="1">
      <c r="A120" s="28"/>
      <c r="B120" s="28"/>
      <c r="C120" s="29"/>
      <c r="D120" s="44"/>
      <c r="H120" s="45"/>
    </row>
    <row r="121" spans="1:8" s="43" customFormat="1">
      <c r="A121" s="28"/>
      <c r="B121" s="28"/>
      <c r="C121" s="29"/>
      <c r="D121" s="44"/>
      <c r="H121" s="45"/>
    </row>
    <row r="122" spans="1:8" s="43" customFormat="1">
      <c r="A122" s="28"/>
      <c r="B122" s="28"/>
      <c r="C122" s="29"/>
      <c r="D122" s="44"/>
      <c r="H122" s="45"/>
    </row>
    <row r="123" spans="1:8" s="43" customFormat="1">
      <c r="A123" s="28"/>
      <c r="B123" s="28"/>
      <c r="C123" s="29"/>
      <c r="D123" s="44"/>
      <c r="H123" s="45"/>
    </row>
    <row r="124" spans="1:8" s="43" customFormat="1">
      <c r="A124" s="28"/>
      <c r="B124" s="28"/>
      <c r="C124" s="29"/>
      <c r="D124" s="44"/>
      <c r="H124" s="45"/>
    </row>
    <row r="125" spans="1:8" s="43" customFormat="1">
      <c r="A125" s="28"/>
      <c r="B125" s="28"/>
      <c r="C125" s="29"/>
      <c r="D125" s="44"/>
      <c r="H125" s="45"/>
    </row>
    <row r="126" spans="1:8" s="43" customFormat="1">
      <c r="A126" s="28"/>
      <c r="B126" s="28"/>
      <c r="C126" s="29"/>
      <c r="D126" s="44"/>
      <c r="H126" s="45"/>
    </row>
    <row r="127" spans="1:8" s="43" customFormat="1">
      <c r="A127" s="28"/>
      <c r="B127" s="28"/>
      <c r="C127" s="29"/>
      <c r="D127" s="44"/>
      <c r="H127" s="45"/>
    </row>
    <row r="128" spans="1:8" s="43" customFormat="1">
      <c r="A128" s="28"/>
      <c r="B128" s="28"/>
      <c r="C128" s="29"/>
      <c r="D128" s="44"/>
      <c r="H128" s="45"/>
    </row>
    <row r="129" spans="1:8" s="43" customFormat="1">
      <c r="A129" s="28"/>
      <c r="B129" s="28"/>
      <c r="C129" s="29"/>
      <c r="D129" s="44"/>
      <c r="H129" s="45"/>
    </row>
    <row r="130" spans="1:8" s="43" customFormat="1">
      <c r="A130" s="28"/>
      <c r="B130" s="28"/>
      <c r="C130" s="29"/>
      <c r="D130" s="44"/>
      <c r="H130" s="45"/>
    </row>
    <row r="131" spans="1:8" s="43" customFormat="1">
      <c r="A131" s="28"/>
      <c r="B131" s="28"/>
      <c r="C131" s="29"/>
      <c r="D131" s="44"/>
      <c r="H131" s="45"/>
    </row>
    <row r="132" spans="1:8" s="43" customFormat="1">
      <c r="A132" s="28"/>
      <c r="B132" s="28"/>
      <c r="C132" s="29"/>
      <c r="D132" s="44"/>
      <c r="H132" s="45"/>
    </row>
    <row r="133" spans="1:8" s="43" customFormat="1">
      <c r="A133" s="28"/>
      <c r="B133" s="28"/>
      <c r="C133" s="29"/>
      <c r="D133" s="44"/>
      <c r="H133" s="45"/>
    </row>
    <row r="134" spans="1:8" s="43" customFormat="1">
      <c r="A134" s="28"/>
      <c r="B134" s="28"/>
      <c r="C134" s="29"/>
      <c r="D134" s="44"/>
      <c r="H134" s="45"/>
    </row>
    <row r="135" spans="1:8" s="43" customFormat="1">
      <c r="A135" s="28"/>
      <c r="B135" s="28"/>
      <c r="C135" s="29"/>
      <c r="D135" s="44"/>
      <c r="H135" s="45"/>
    </row>
    <row r="136" spans="1:8" s="43" customFormat="1">
      <c r="A136" s="28"/>
      <c r="B136" s="28"/>
      <c r="C136" s="29"/>
      <c r="D136" s="44"/>
      <c r="H136" s="45"/>
    </row>
    <row r="137" spans="1:8" s="43" customFormat="1">
      <c r="A137" s="28"/>
      <c r="B137" s="28"/>
      <c r="C137" s="29"/>
      <c r="D137" s="44"/>
      <c r="H137" s="45"/>
    </row>
    <row r="138" spans="1:8" s="43" customFormat="1">
      <c r="A138" s="28"/>
      <c r="B138" s="28"/>
      <c r="C138" s="29"/>
      <c r="D138" s="44"/>
      <c r="H138" s="45"/>
    </row>
    <row r="139" spans="1:8" s="43" customFormat="1">
      <c r="A139" s="28"/>
      <c r="B139" s="28"/>
      <c r="C139" s="29"/>
      <c r="D139" s="44"/>
      <c r="H139" s="45"/>
    </row>
    <row r="140" spans="1:8" s="43" customFormat="1">
      <c r="A140" s="28"/>
      <c r="B140" s="28"/>
      <c r="C140" s="29"/>
      <c r="D140" s="44"/>
      <c r="H140" s="45"/>
    </row>
    <row r="141" spans="1:8" s="43" customFormat="1">
      <c r="A141" s="28"/>
      <c r="B141" s="28"/>
      <c r="C141" s="29"/>
      <c r="D141" s="44"/>
      <c r="H141" s="45"/>
    </row>
    <row r="142" spans="1:8" s="43" customFormat="1">
      <c r="A142" s="28"/>
      <c r="B142" s="28"/>
      <c r="C142" s="29"/>
      <c r="D142" s="44"/>
      <c r="H142" s="45"/>
    </row>
    <row r="143" spans="1:8" s="43" customFormat="1">
      <c r="A143" s="28"/>
      <c r="B143" s="28"/>
      <c r="C143" s="29"/>
      <c r="D143" s="44"/>
      <c r="H143" s="45"/>
    </row>
    <row r="144" spans="1:8" s="43" customFormat="1">
      <c r="A144" s="28"/>
      <c r="B144" s="28"/>
      <c r="C144" s="29"/>
      <c r="D144" s="44"/>
      <c r="H144" s="45"/>
    </row>
    <row r="145" spans="1:8" s="43" customFormat="1">
      <c r="A145" s="28"/>
      <c r="B145" s="28"/>
      <c r="C145" s="29"/>
      <c r="D145" s="44"/>
      <c r="H145" s="45"/>
    </row>
    <row r="146" spans="1:8" s="43" customFormat="1">
      <c r="A146" s="28"/>
      <c r="B146" s="28"/>
      <c r="C146" s="29"/>
      <c r="D146" s="44"/>
      <c r="H146" s="45"/>
    </row>
    <row r="147" spans="1:8" s="43" customFormat="1">
      <c r="A147" s="28"/>
      <c r="B147" s="28"/>
      <c r="C147" s="29"/>
      <c r="D147" s="44"/>
      <c r="H147" s="45"/>
    </row>
    <row r="148" spans="1:8" s="43" customFormat="1">
      <c r="A148" s="28"/>
      <c r="B148" s="28"/>
      <c r="C148" s="29"/>
      <c r="D148" s="44"/>
      <c r="H148" s="45"/>
    </row>
    <row r="149" spans="1:8" s="43" customFormat="1">
      <c r="A149" s="28"/>
      <c r="B149" s="28"/>
      <c r="C149" s="29"/>
      <c r="D149" s="44"/>
      <c r="H149" s="45"/>
    </row>
    <row r="150" spans="1:8" s="43" customFormat="1">
      <c r="A150" s="28"/>
      <c r="B150" s="28"/>
      <c r="C150" s="29"/>
      <c r="D150" s="44"/>
      <c r="H150" s="45"/>
    </row>
    <row r="151" spans="1:8" s="43" customFormat="1">
      <c r="A151" s="28"/>
      <c r="B151" s="28"/>
      <c r="C151" s="29"/>
      <c r="D151" s="44"/>
      <c r="H151" s="45"/>
    </row>
    <row r="152" spans="1:8" s="43" customFormat="1">
      <c r="A152" s="28"/>
      <c r="B152" s="28"/>
      <c r="C152" s="29"/>
      <c r="D152" s="44"/>
      <c r="H152" s="45"/>
    </row>
    <row r="153" spans="1:8" s="43" customFormat="1">
      <c r="A153" s="28"/>
      <c r="B153" s="28"/>
      <c r="C153" s="29"/>
      <c r="D153" s="44"/>
      <c r="H153" s="45"/>
    </row>
    <row r="154" spans="1:8" s="43" customFormat="1">
      <c r="A154" s="28"/>
      <c r="B154" s="28"/>
      <c r="C154" s="29"/>
      <c r="D154" s="44"/>
      <c r="H154" s="45"/>
    </row>
    <row r="155" spans="1:8" s="43" customFormat="1">
      <c r="A155" s="28"/>
      <c r="B155" s="28"/>
      <c r="C155" s="29"/>
      <c r="D155" s="44"/>
      <c r="H155" s="45"/>
    </row>
    <row r="156" spans="1:8" s="43" customFormat="1">
      <c r="A156" s="28"/>
      <c r="B156" s="28"/>
      <c r="C156" s="29"/>
      <c r="D156" s="44"/>
      <c r="H156" s="45"/>
    </row>
    <row r="157" spans="1:8" s="43" customFormat="1">
      <c r="A157" s="28"/>
      <c r="B157" s="28"/>
      <c r="C157" s="29"/>
      <c r="D157" s="44"/>
      <c r="H157" s="45"/>
    </row>
    <row r="158" spans="1:8" s="43" customFormat="1">
      <c r="A158" s="28"/>
      <c r="B158" s="28"/>
      <c r="C158" s="29"/>
      <c r="D158" s="44"/>
      <c r="H158" s="45"/>
    </row>
    <row r="159" spans="1:8" s="43" customFormat="1">
      <c r="A159" s="28"/>
      <c r="B159" s="28"/>
      <c r="C159" s="29"/>
      <c r="D159" s="44"/>
      <c r="H159" s="45"/>
    </row>
    <row r="160" spans="1:8" s="43" customFormat="1">
      <c r="A160" s="28"/>
      <c r="B160" s="28"/>
      <c r="C160" s="29"/>
      <c r="D160" s="44"/>
      <c r="H160" s="45"/>
    </row>
    <row r="161" spans="1:8" s="43" customFormat="1">
      <c r="A161" s="28"/>
      <c r="B161" s="28"/>
      <c r="C161" s="29"/>
      <c r="D161" s="44"/>
      <c r="H161" s="45"/>
    </row>
    <row r="162" spans="1:8" s="43" customFormat="1">
      <c r="A162" s="28"/>
      <c r="B162" s="28"/>
      <c r="C162" s="29"/>
      <c r="D162" s="44"/>
      <c r="H162" s="45"/>
    </row>
    <row r="163" spans="1:8" s="43" customFormat="1">
      <c r="A163" s="28"/>
      <c r="B163" s="28"/>
      <c r="C163" s="29"/>
      <c r="D163" s="44"/>
      <c r="H163" s="45"/>
    </row>
    <row r="164" spans="1:8" s="43" customFormat="1">
      <c r="A164" s="28"/>
      <c r="B164" s="28"/>
      <c r="C164" s="29"/>
      <c r="D164" s="44"/>
      <c r="H164" s="45"/>
    </row>
    <row r="165" spans="1:8" s="43" customFormat="1">
      <c r="A165" s="28"/>
      <c r="B165" s="28"/>
      <c r="C165" s="29"/>
      <c r="D165" s="44"/>
      <c r="H165" s="45"/>
    </row>
    <row r="166" spans="1:8" s="43" customFormat="1">
      <c r="A166" s="28"/>
      <c r="B166" s="28"/>
      <c r="C166" s="29"/>
      <c r="D166" s="44"/>
      <c r="H166" s="45"/>
    </row>
    <row r="167" spans="1:8" s="43" customFormat="1">
      <c r="A167" s="28"/>
      <c r="B167" s="28"/>
      <c r="C167" s="29"/>
      <c r="D167" s="44"/>
      <c r="H167" s="45"/>
    </row>
    <row r="168" spans="1:8" s="43" customFormat="1">
      <c r="A168" s="28"/>
      <c r="B168" s="28"/>
      <c r="C168" s="29"/>
      <c r="D168" s="44"/>
      <c r="H168" s="45"/>
    </row>
    <row r="169" spans="1:8" s="43" customFormat="1">
      <c r="A169" s="28"/>
      <c r="B169" s="28"/>
      <c r="C169" s="29"/>
      <c r="D169" s="44"/>
      <c r="H169" s="45"/>
    </row>
    <row r="170" spans="1:8" s="43" customFormat="1">
      <c r="A170" s="28"/>
      <c r="B170" s="28"/>
      <c r="C170" s="29"/>
      <c r="D170" s="44"/>
      <c r="H170" s="45"/>
    </row>
    <row r="171" spans="1:8" s="43" customFormat="1">
      <c r="A171" s="28"/>
      <c r="B171" s="28"/>
      <c r="C171" s="29"/>
      <c r="D171" s="44"/>
      <c r="H171" s="45"/>
    </row>
    <row r="172" spans="1:8" s="43" customFormat="1">
      <c r="A172" s="28"/>
      <c r="B172" s="28"/>
      <c r="C172" s="29"/>
      <c r="D172" s="44"/>
      <c r="H172" s="45"/>
    </row>
    <row r="173" spans="1:8" s="43" customFormat="1">
      <c r="A173" s="28"/>
      <c r="B173" s="28"/>
      <c r="C173" s="29"/>
      <c r="D173" s="44"/>
      <c r="H173" s="45"/>
    </row>
    <row r="174" spans="1:8" s="43" customFormat="1">
      <c r="A174" s="28"/>
      <c r="B174" s="28"/>
      <c r="C174" s="29"/>
      <c r="D174" s="44"/>
      <c r="H174" s="45"/>
    </row>
    <row r="175" spans="1:8" s="43" customFormat="1">
      <c r="A175" s="28"/>
      <c r="B175" s="28"/>
      <c r="C175" s="29"/>
      <c r="D175" s="44"/>
      <c r="H175" s="45"/>
    </row>
    <row r="176" spans="1:8" s="43" customFormat="1">
      <c r="A176" s="28"/>
      <c r="B176" s="28"/>
      <c r="C176" s="29"/>
      <c r="D176" s="44"/>
      <c r="H176" s="45"/>
    </row>
    <row r="177" spans="1:8" s="43" customFormat="1">
      <c r="A177" s="28"/>
      <c r="B177" s="28"/>
      <c r="C177" s="29"/>
      <c r="D177" s="44"/>
      <c r="H177" s="45"/>
    </row>
    <row r="178" spans="1:8" s="43" customFormat="1">
      <c r="A178" s="28"/>
      <c r="B178" s="28"/>
      <c r="C178" s="29"/>
      <c r="D178" s="44"/>
      <c r="H178" s="45"/>
    </row>
    <row r="179" spans="1:8" s="43" customFormat="1">
      <c r="A179" s="28"/>
      <c r="B179" s="28"/>
      <c r="C179" s="29"/>
      <c r="D179" s="44"/>
      <c r="H179" s="45"/>
    </row>
    <row r="180" spans="1:8" s="43" customFormat="1">
      <c r="A180" s="28"/>
      <c r="B180" s="28"/>
      <c r="C180" s="29"/>
      <c r="D180" s="44"/>
      <c r="H180" s="45"/>
    </row>
    <row r="181" spans="1:8" s="43" customFormat="1">
      <c r="A181" s="28"/>
      <c r="B181" s="28"/>
      <c r="C181" s="29"/>
      <c r="D181" s="44"/>
      <c r="H181" s="45"/>
    </row>
    <row r="182" spans="1:8" s="43" customFormat="1">
      <c r="A182" s="28"/>
      <c r="B182" s="28"/>
      <c r="C182" s="29"/>
      <c r="D182" s="44"/>
      <c r="H182" s="45"/>
    </row>
    <row r="183" spans="1:8" s="43" customFormat="1">
      <c r="A183" s="28"/>
      <c r="B183" s="28"/>
      <c r="C183" s="29"/>
      <c r="D183" s="44"/>
      <c r="H183" s="45"/>
    </row>
    <row r="184" spans="1:8" s="43" customFormat="1">
      <c r="A184" s="28"/>
      <c r="B184" s="28"/>
      <c r="C184" s="29"/>
      <c r="D184" s="44"/>
      <c r="H184" s="45"/>
    </row>
    <row r="185" spans="1:8" s="43" customFormat="1">
      <c r="A185" s="28"/>
      <c r="B185" s="28"/>
      <c r="C185" s="29"/>
      <c r="D185" s="44"/>
      <c r="H185" s="45"/>
    </row>
    <row r="186" spans="1:8" s="43" customFormat="1">
      <c r="A186" s="28"/>
      <c r="B186" s="28"/>
      <c r="C186" s="29"/>
      <c r="D186" s="44"/>
      <c r="H186" s="45"/>
    </row>
    <row r="187" spans="1:8" s="43" customFormat="1">
      <c r="A187" s="28"/>
      <c r="B187" s="28"/>
      <c r="C187" s="29"/>
      <c r="D187" s="44"/>
      <c r="H187" s="45"/>
    </row>
    <row r="188" spans="1:8" s="43" customFormat="1">
      <c r="A188" s="28"/>
      <c r="B188" s="28"/>
      <c r="C188" s="29"/>
      <c r="D188" s="44"/>
      <c r="H188" s="45"/>
    </row>
    <row r="189" spans="1:8" s="43" customFormat="1">
      <c r="A189" s="28"/>
      <c r="B189" s="28"/>
      <c r="C189" s="29"/>
      <c r="D189" s="44"/>
      <c r="H189" s="45"/>
    </row>
    <row r="190" spans="1:8" s="43" customFormat="1">
      <c r="A190" s="28"/>
      <c r="B190" s="28"/>
      <c r="C190" s="29"/>
      <c r="D190" s="44"/>
      <c r="H190" s="45"/>
    </row>
    <row r="191" spans="1:8" s="43" customFormat="1">
      <c r="A191" s="28"/>
      <c r="B191" s="28"/>
      <c r="C191" s="29"/>
      <c r="D191" s="44"/>
      <c r="H191" s="45"/>
    </row>
    <row r="192" spans="1:8" s="43" customFormat="1">
      <c r="A192" s="28"/>
      <c r="B192" s="28"/>
      <c r="C192" s="29"/>
      <c r="D192" s="44"/>
      <c r="H192" s="45"/>
    </row>
    <row r="193" spans="1:8" s="43" customFormat="1">
      <c r="A193" s="28"/>
      <c r="B193" s="28"/>
      <c r="C193" s="29"/>
      <c r="D193" s="44"/>
      <c r="H193" s="45"/>
    </row>
    <row r="194" spans="1:8" s="43" customFormat="1">
      <c r="A194" s="28"/>
      <c r="B194" s="28"/>
      <c r="C194" s="29"/>
      <c r="D194" s="44"/>
      <c r="H194" s="45"/>
    </row>
    <row r="195" spans="1:8" s="43" customFormat="1">
      <c r="A195" s="28"/>
      <c r="B195" s="28"/>
      <c r="C195" s="29"/>
      <c r="D195" s="44"/>
      <c r="H195" s="45"/>
    </row>
    <row r="196" spans="1:8" s="43" customFormat="1">
      <c r="A196" s="28"/>
      <c r="B196" s="28"/>
      <c r="C196" s="29"/>
      <c r="D196" s="44"/>
      <c r="H196" s="45"/>
    </row>
    <row r="197" spans="1:8" s="43" customFormat="1">
      <c r="A197" s="28"/>
      <c r="B197" s="28"/>
      <c r="C197" s="29"/>
      <c r="D197" s="44"/>
      <c r="H197" s="45"/>
    </row>
    <row r="198" spans="1:8" s="43" customFormat="1">
      <c r="A198" s="28"/>
      <c r="B198" s="28"/>
      <c r="C198" s="29"/>
      <c r="D198" s="44"/>
      <c r="H198" s="45"/>
    </row>
    <row r="199" spans="1:8" s="43" customFormat="1">
      <c r="A199" s="28"/>
      <c r="B199" s="28"/>
      <c r="C199" s="29"/>
      <c r="D199" s="44"/>
      <c r="H199" s="45"/>
    </row>
    <row r="200" spans="1:8" s="43" customFormat="1">
      <c r="A200" s="28"/>
      <c r="B200" s="28"/>
      <c r="C200" s="29"/>
      <c r="D200" s="44"/>
      <c r="H200" s="45"/>
    </row>
    <row r="201" spans="1:8" s="43" customFormat="1">
      <c r="A201" s="28"/>
      <c r="B201" s="28"/>
      <c r="C201" s="29"/>
      <c r="D201" s="44"/>
      <c r="H201" s="45"/>
    </row>
    <row r="202" spans="1:8" s="43" customFormat="1">
      <c r="A202" s="28"/>
      <c r="B202" s="28"/>
      <c r="C202" s="29"/>
      <c r="D202" s="44"/>
      <c r="H202" s="45"/>
    </row>
    <row r="203" spans="1:8" s="43" customFormat="1">
      <c r="A203" s="28"/>
      <c r="B203" s="28"/>
      <c r="C203" s="29"/>
      <c r="D203" s="44"/>
      <c r="H203" s="45"/>
    </row>
    <row r="204" spans="1:8" s="43" customFormat="1">
      <c r="A204" s="28"/>
      <c r="B204" s="28"/>
      <c r="C204" s="29"/>
      <c r="D204" s="44"/>
      <c r="H204" s="45"/>
    </row>
    <row r="205" spans="1:8" s="43" customFormat="1">
      <c r="A205" s="28"/>
      <c r="B205" s="28"/>
      <c r="C205" s="29"/>
      <c r="D205" s="44"/>
      <c r="H205" s="45"/>
    </row>
    <row r="206" spans="1:8" s="43" customFormat="1">
      <c r="A206" s="28"/>
      <c r="B206" s="28"/>
      <c r="C206" s="29"/>
      <c r="D206" s="44"/>
      <c r="H206" s="45"/>
    </row>
    <row r="207" spans="1:8" s="43" customFormat="1">
      <c r="A207" s="28"/>
      <c r="B207" s="28"/>
      <c r="C207" s="29"/>
      <c r="D207" s="44"/>
      <c r="H207" s="45"/>
    </row>
    <row r="208" spans="1:8" s="43" customFormat="1">
      <c r="A208" s="28"/>
      <c r="B208" s="28"/>
      <c r="C208" s="29"/>
      <c r="D208" s="44"/>
      <c r="H208" s="45"/>
    </row>
    <row r="209" spans="1:8" s="43" customFormat="1">
      <c r="A209" s="28"/>
      <c r="B209" s="28"/>
      <c r="C209" s="29"/>
      <c r="D209" s="44"/>
      <c r="H209" s="45"/>
    </row>
    <row r="210" spans="1:8" s="43" customFormat="1">
      <c r="A210" s="28"/>
      <c r="B210" s="28"/>
      <c r="C210" s="29"/>
      <c r="D210" s="44"/>
      <c r="H210" s="45"/>
    </row>
    <row r="211" spans="1:8" s="43" customFormat="1">
      <c r="A211" s="28"/>
      <c r="B211" s="28"/>
      <c r="C211" s="29"/>
      <c r="D211" s="44"/>
      <c r="H211" s="45"/>
    </row>
    <row r="212" spans="1:8" s="43" customFormat="1">
      <c r="A212" s="28"/>
      <c r="B212" s="28"/>
      <c r="C212" s="29"/>
      <c r="D212" s="44"/>
      <c r="H212" s="45"/>
    </row>
    <row r="213" spans="1:8" s="43" customFormat="1">
      <c r="A213" s="28"/>
      <c r="B213" s="28"/>
      <c r="C213" s="29"/>
      <c r="D213" s="44"/>
      <c r="H213" s="45"/>
    </row>
    <row r="214" spans="1:8" s="43" customFormat="1">
      <c r="A214" s="28"/>
      <c r="B214" s="28"/>
      <c r="C214" s="29"/>
      <c r="D214" s="44"/>
      <c r="H214" s="45"/>
    </row>
    <row r="215" spans="1:8" s="43" customFormat="1">
      <c r="A215" s="28"/>
      <c r="B215" s="28"/>
      <c r="C215" s="29"/>
      <c r="D215" s="44"/>
      <c r="H215" s="45"/>
    </row>
    <row r="216" spans="1:8" s="43" customFormat="1">
      <c r="A216" s="28"/>
      <c r="B216" s="28"/>
      <c r="C216" s="29"/>
      <c r="D216" s="44"/>
      <c r="H216" s="45"/>
    </row>
    <row r="217" spans="1:8" s="43" customFormat="1">
      <c r="A217" s="28"/>
      <c r="B217" s="28"/>
      <c r="C217" s="29"/>
      <c r="D217" s="44"/>
      <c r="H217" s="45"/>
    </row>
    <row r="218" spans="1:8" s="43" customFormat="1">
      <c r="A218" s="28"/>
      <c r="B218" s="28"/>
      <c r="C218" s="29"/>
      <c r="D218" s="44"/>
      <c r="H218" s="45"/>
    </row>
    <row r="219" spans="1:8" s="43" customFormat="1">
      <c r="A219" s="28"/>
      <c r="B219" s="28"/>
      <c r="C219" s="29"/>
      <c r="D219" s="44"/>
      <c r="H219" s="45"/>
    </row>
    <row r="220" spans="1:8" s="43" customFormat="1">
      <c r="A220" s="28"/>
      <c r="B220" s="28"/>
      <c r="C220" s="29"/>
      <c r="D220" s="44"/>
      <c r="H220" s="45"/>
    </row>
    <row r="221" spans="1:8" s="43" customFormat="1">
      <c r="A221" s="28"/>
      <c r="B221" s="28"/>
      <c r="C221" s="29"/>
      <c r="D221" s="44"/>
      <c r="H221" s="45"/>
    </row>
    <row r="222" spans="1:8" s="43" customFormat="1">
      <c r="A222" s="28"/>
      <c r="B222" s="28"/>
      <c r="C222" s="29"/>
      <c r="D222" s="44"/>
      <c r="H222" s="45"/>
    </row>
    <row r="223" spans="1:8" s="43" customFormat="1">
      <c r="A223" s="28"/>
      <c r="B223" s="28"/>
      <c r="C223" s="29"/>
      <c r="D223" s="44"/>
      <c r="H223" s="45"/>
    </row>
    <row r="224" spans="1:8" s="43" customFormat="1">
      <c r="A224" s="28"/>
      <c r="B224" s="28"/>
      <c r="C224" s="29"/>
      <c r="D224" s="44"/>
      <c r="H224" s="45"/>
    </row>
    <row r="225" spans="1:8" s="43" customFormat="1">
      <c r="A225" s="28"/>
      <c r="B225" s="28"/>
      <c r="C225" s="29"/>
      <c r="D225" s="44"/>
      <c r="H225" s="45"/>
    </row>
    <row r="226" spans="1:8" s="43" customFormat="1">
      <c r="A226" s="28"/>
      <c r="B226" s="28"/>
      <c r="C226" s="29"/>
      <c r="D226" s="44"/>
      <c r="H226" s="45"/>
    </row>
    <row r="227" spans="1:8" s="43" customFormat="1">
      <c r="A227" s="28"/>
      <c r="B227" s="28"/>
      <c r="C227" s="29"/>
      <c r="D227" s="44"/>
      <c r="H227" s="45"/>
    </row>
    <row r="228" spans="1:8" s="43" customFormat="1">
      <c r="A228" s="28"/>
      <c r="B228" s="28"/>
      <c r="C228" s="29"/>
      <c r="D228" s="44"/>
      <c r="H228" s="45"/>
    </row>
    <row r="229" spans="1:8" s="43" customFormat="1">
      <c r="A229" s="28"/>
      <c r="B229" s="28"/>
      <c r="C229" s="29"/>
      <c r="D229" s="44"/>
      <c r="H229" s="45"/>
    </row>
    <row r="230" spans="1:8" s="43" customFormat="1">
      <c r="A230" s="28"/>
      <c r="B230" s="28"/>
      <c r="C230" s="29"/>
      <c r="D230" s="44"/>
      <c r="H230" s="45"/>
    </row>
    <row r="231" spans="1:8" s="43" customFormat="1">
      <c r="A231" s="28"/>
      <c r="B231" s="28"/>
      <c r="C231" s="29"/>
      <c r="D231" s="44"/>
      <c r="H231" s="45"/>
    </row>
    <row r="232" spans="1:8" s="43" customFormat="1">
      <c r="A232" s="28"/>
      <c r="B232" s="28"/>
      <c r="C232" s="29"/>
      <c r="D232" s="44"/>
      <c r="H232" s="45"/>
    </row>
    <row r="233" spans="1:8" s="43" customFormat="1">
      <c r="A233" s="28"/>
      <c r="B233" s="28"/>
      <c r="C233" s="29"/>
      <c r="D233" s="44"/>
      <c r="H233" s="45"/>
    </row>
    <row r="234" spans="1:8" s="43" customFormat="1">
      <c r="A234" s="28"/>
      <c r="B234" s="28"/>
      <c r="C234" s="29"/>
      <c r="D234" s="44"/>
      <c r="H234" s="45"/>
    </row>
    <row r="235" spans="1:8" s="43" customFormat="1">
      <c r="A235" s="28"/>
      <c r="B235" s="28"/>
      <c r="C235" s="29"/>
      <c r="D235" s="44"/>
      <c r="H235" s="45"/>
    </row>
    <row r="236" spans="1:8" s="43" customFormat="1">
      <c r="A236" s="28"/>
      <c r="B236" s="28"/>
      <c r="C236" s="29"/>
      <c r="D236" s="44"/>
      <c r="H236" s="45"/>
    </row>
    <row r="237" spans="1:8" s="43" customFormat="1">
      <c r="A237" s="28"/>
      <c r="B237" s="28"/>
      <c r="C237" s="29"/>
      <c r="D237" s="44"/>
      <c r="H237" s="45"/>
    </row>
    <row r="238" spans="1:8" s="43" customFormat="1">
      <c r="A238" s="28"/>
      <c r="B238" s="28"/>
      <c r="C238" s="29"/>
      <c r="D238" s="44"/>
      <c r="H238" s="45"/>
    </row>
    <row r="239" spans="1:8" s="43" customFormat="1">
      <c r="A239" s="28"/>
      <c r="B239" s="28"/>
      <c r="C239" s="29"/>
      <c r="D239" s="44"/>
      <c r="H239" s="45"/>
    </row>
    <row r="240" spans="1:8" s="43" customFormat="1">
      <c r="A240" s="28"/>
      <c r="B240" s="28"/>
      <c r="C240" s="29"/>
      <c r="D240" s="44"/>
      <c r="H240" s="45"/>
    </row>
    <row r="241" spans="1:8" s="43" customFormat="1">
      <c r="A241" s="28"/>
      <c r="B241" s="28"/>
      <c r="C241" s="29"/>
      <c r="D241" s="44"/>
      <c r="H241" s="45"/>
    </row>
    <row r="242" spans="1:8" s="43" customFormat="1">
      <c r="A242" s="28"/>
      <c r="B242" s="28"/>
      <c r="C242" s="29"/>
      <c r="D242" s="44"/>
      <c r="H242" s="45"/>
    </row>
    <row r="243" spans="1:8" s="43" customFormat="1">
      <c r="A243" s="28"/>
      <c r="B243" s="28"/>
      <c r="C243" s="29"/>
      <c r="D243" s="44"/>
      <c r="H243" s="45"/>
    </row>
    <row r="244" spans="1:8" s="43" customFormat="1">
      <c r="A244" s="28"/>
      <c r="B244" s="28"/>
      <c r="C244" s="29"/>
      <c r="D244" s="44"/>
      <c r="H244" s="45"/>
    </row>
    <row r="245" spans="1:8" s="43" customFormat="1">
      <c r="A245" s="28"/>
      <c r="B245" s="28"/>
      <c r="C245" s="29"/>
      <c r="D245" s="44"/>
      <c r="H245" s="45"/>
    </row>
    <row r="246" spans="1:8" s="43" customFormat="1">
      <c r="A246" s="28"/>
      <c r="B246" s="28"/>
      <c r="C246" s="29"/>
      <c r="D246" s="44"/>
      <c r="H246" s="45"/>
    </row>
    <row r="247" spans="1:8" s="43" customFormat="1">
      <c r="A247" s="28"/>
      <c r="B247" s="28"/>
      <c r="C247" s="29"/>
      <c r="D247" s="44"/>
      <c r="H247" s="45"/>
    </row>
    <row r="248" spans="1:8" s="43" customFormat="1">
      <c r="A248" s="28"/>
      <c r="B248" s="28"/>
      <c r="C248" s="29"/>
      <c r="D248" s="44"/>
      <c r="H248" s="45"/>
    </row>
    <row r="249" spans="1:8" s="43" customFormat="1">
      <c r="A249" s="28"/>
      <c r="B249" s="28"/>
      <c r="C249" s="29"/>
      <c r="D249" s="44"/>
      <c r="H249" s="45"/>
    </row>
    <row r="250" spans="1:8" s="43" customFormat="1">
      <c r="A250" s="28"/>
      <c r="B250" s="28"/>
      <c r="C250" s="29"/>
      <c r="D250" s="44"/>
      <c r="H250" s="45"/>
    </row>
    <row r="251" spans="1:8" s="43" customFormat="1">
      <c r="A251" s="28"/>
      <c r="B251" s="28"/>
      <c r="C251" s="29"/>
      <c r="D251" s="44"/>
      <c r="H251" s="45"/>
    </row>
    <row r="252" spans="1:8" s="43" customFormat="1">
      <c r="A252" s="28"/>
      <c r="B252" s="28"/>
      <c r="C252" s="29"/>
      <c r="D252" s="44"/>
      <c r="H252" s="45"/>
    </row>
    <row r="253" spans="1:8" s="43" customFormat="1">
      <c r="A253" s="28"/>
      <c r="B253" s="28"/>
      <c r="C253" s="29"/>
      <c r="D253" s="44"/>
      <c r="H253" s="45"/>
    </row>
    <row r="254" spans="1:8" s="43" customFormat="1">
      <c r="A254" s="28"/>
      <c r="B254" s="28"/>
      <c r="C254" s="29"/>
      <c r="D254" s="44"/>
      <c r="H254" s="45"/>
    </row>
    <row r="255" spans="1:8" s="43" customFormat="1">
      <c r="A255" s="28"/>
      <c r="B255" s="28"/>
      <c r="C255" s="29"/>
      <c r="D255" s="44"/>
      <c r="H255" s="45"/>
    </row>
    <row r="256" spans="1:8" s="43" customFormat="1">
      <c r="A256" s="28"/>
      <c r="B256" s="28"/>
      <c r="C256" s="29"/>
      <c r="D256" s="44"/>
      <c r="H256" s="45"/>
    </row>
    <row r="257" spans="1:8" s="43" customFormat="1">
      <c r="A257" s="28"/>
      <c r="B257" s="28"/>
      <c r="C257" s="29"/>
      <c r="D257" s="44"/>
      <c r="H257" s="45"/>
    </row>
    <row r="258" spans="1:8" s="43" customFormat="1">
      <c r="A258" s="28"/>
      <c r="B258" s="28"/>
      <c r="C258" s="29"/>
      <c r="D258" s="44"/>
      <c r="H258" s="45"/>
    </row>
    <row r="259" spans="1:8" s="43" customFormat="1">
      <c r="A259" s="28"/>
      <c r="B259" s="28"/>
      <c r="C259" s="29"/>
      <c r="D259" s="44"/>
      <c r="H259" s="45"/>
    </row>
    <row r="260" spans="1:8" s="43" customFormat="1">
      <c r="A260" s="28"/>
      <c r="B260" s="28"/>
      <c r="C260" s="29"/>
      <c r="D260" s="44"/>
      <c r="H260" s="45"/>
    </row>
    <row r="261" spans="1:8" s="43" customFormat="1">
      <c r="A261" s="28"/>
      <c r="B261" s="28"/>
      <c r="C261" s="29"/>
      <c r="D261" s="44"/>
      <c r="H261" s="45"/>
    </row>
    <row r="262" spans="1:8" s="43" customFormat="1">
      <c r="A262" s="28"/>
      <c r="B262" s="28"/>
      <c r="C262" s="29"/>
      <c r="D262" s="44"/>
      <c r="H262" s="45"/>
    </row>
    <row r="263" spans="1:8" s="43" customFormat="1">
      <c r="A263" s="28"/>
      <c r="B263" s="28"/>
      <c r="C263" s="29"/>
      <c r="D263" s="44"/>
      <c r="H263" s="45"/>
    </row>
    <row r="264" spans="1:8" s="43" customFormat="1">
      <c r="A264" s="28"/>
      <c r="B264" s="28"/>
      <c r="C264" s="29"/>
      <c r="D264" s="44"/>
      <c r="H264" s="45"/>
    </row>
    <row r="265" spans="1:8" s="43" customFormat="1">
      <c r="A265" s="28"/>
      <c r="B265" s="28"/>
      <c r="C265" s="29"/>
      <c r="D265" s="44"/>
      <c r="H265" s="45"/>
    </row>
    <row r="266" spans="1:8" s="43" customFormat="1">
      <c r="A266" s="28"/>
      <c r="B266" s="28"/>
      <c r="C266" s="29"/>
      <c r="D266" s="44"/>
      <c r="H266" s="45"/>
    </row>
    <row r="267" spans="1:8" s="43" customFormat="1">
      <c r="A267" s="28"/>
      <c r="B267" s="28"/>
      <c r="C267" s="29"/>
      <c r="D267" s="44"/>
      <c r="H267" s="45"/>
    </row>
    <row r="268" spans="1:8" s="43" customFormat="1">
      <c r="A268" s="28"/>
      <c r="B268" s="28"/>
      <c r="C268" s="29"/>
      <c r="D268" s="44"/>
      <c r="H268" s="45"/>
    </row>
    <row r="269" spans="1:8" s="43" customFormat="1">
      <c r="A269" s="28"/>
      <c r="B269" s="28"/>
      <c r="C269" s="29"/>
      <c r="D269" s="44"/>
      <c r="H269" s="45"/>
    </row>
    <row r="270" spans="1:8" s="43" customFormat="1">
      <c r="A270" s="28"/>
      <c r="B270" s="28"/>
      <c r="C270" s="29"/>
      <c r="D270" s="44"/>
      <c r="H270" s="45"/>
    </row>
    <row r="271" spans="1:8" s="43" customFormat="1">
      <c r="A271" s="28"/>
      <c r="B271" s="28"/>
      <c r="C271" s="29"/>
      <c r="D271" s="44"/>
      <c r="H271" s="45"/>
    </row>
    <row r="272" spans="1:8" s="43" customFormat="1">
      <c r="A272" s="28"/>
      <c r="B272" s="28"/>
      <c r="C272" s="29"/>
      <c r="D272" s="44"/>
      <c r="H272" s="45"/>
    </row>
    <row r="273" spans="1:8" s="43" customFormat="1">
      <c r="A273" s="28"/>
      <c r="B273" s="28"/>
      <c r="C273" s="29"/>
      <c r="D273" s="44"/>
      <c r="H273" s="45"/>
    </row>
    <row r="274" spans="1:8" s="43" customFormat="1">
      <c r="A274" s="28"/>
      <c r="B274" s="28"/>
      <c r="C274" s="29"/>
      <c r="D274" s="44"/>
      <c r="H274" s="45"/>
    </row>
    <row r="275" spans="1:8" s="43" customFormat="1">
      <c r="A275" s="28"/>
      <c r="B275" s="28"/>
      <c r="C275" s="29"/>
      <c r="D275" s="44"/>
      <c r="H275" s="45"/>
    </row>
    <row r="276" spans="1:8" s="43" customFormat="1">
      <c r="A276" s="28"/>
      <c r="B276" s="28"/>
      <c r="C276" s="29"/>
      <c r="D276" s="44"/>
      <c r="H276" s="45"/>
    </row>
    <row r="277" spans="1:8" s="43" customFormat="1">
      <c r="A277" s="28"/>
      <c r="B277" s="28"/>
      <c r="C277" s="29"/>
      <c r="D277" s="44"/>
      <c r="H277" s="45"/>
    </row>
    <row r="278" spans="1:8" s="43" customFormat="1">
      <c r="A278" s="28"/>
      <c r="B278" s="28"/>
      <c r="C278" s="29"/>
      <c r="D278" s="44"/>
      <c r="H278" s="45"/>
    </row>
    <row r="279" spans="1:8" s="43" customFormat="1">
      <c r="A279" s="28"/>
      <c r="B279" s="28"/>
      <c r="C279" s="29"/>
      <c r="D279" s="44"/>
      <c r="H279" s="45"/>
    </row>
    <row r="280" spans="1:8" s="43" customFormat="1">
      <c r="A280" s="28"/>
      <c r="B280" s="28"/>
      <c r="C280" s="29"/>
      <c r="D280" s="44"/>
      <c r="H280" s="45"/>
    </row>
    <row r="281" spans="1:8" s="43" customFormat="1">
      <c r="A281" s="28"/>
      <c r="B281" s="28"/>
      <c r="C281" s="29"/>
      <c r="D281" s="44"/>
      <c r="H281" s="45"/>
    </row>
    <row r="282" spans="1:8" s="43" customFormat="1">
      <c r="A282" s="28"/>
      <c r="B282" s="28"/>
      <c r="C282" s="29"/>
      <c r="D282" s="44"/>
      <c r="H282" s="45"/>
    </row>
    <row r="283" spans="1:8" s="43" customFormat="1">
      <c r="A283" s="28"/>
      <c r="B283" s="28"/>
      <c r="C283" s="29"/>
      <c r="D283" s="44"/>
      <c r="H283" s="45"/>
    </row>
    <row r="284" spans="1:8" s="43" customFormat="1">
      <c r="A284" s="28"/>
      <c r="B284" s="28"/>
      <c r="C284" s="29"/>
      <c r="D284" s="44"/>
      <c r="H284" s="45"/>
    </row>
    <row r="285" spans="1:8" s="43" customFormat="1">
      <c r="A285" s="28"/>
      <c r="B285" s="28"/>
      <c r="C285" s="29"/>
      <c r="D285" s="44"/>
      <c r="H285" s="45"/>
    </row>
    <row r="286" spans="1:8" s="43" customFormat="1">
      <c r="A286" s="28"/>
      <c r="B286" s="28"/>
      <c r="C286" s="29"/>
      <c r="D286" s="44"/>
      <c r="H286" s="45"/>
    </row>
    <row r="287" spans="1:8" s="43" customFormat="1">
      <c r="A287" s="28"/>
      <c r="B287" s="28"/>
      <c r="C287" s="29"/>
      <c r="D287" s="44"/>
      <c r="H287" s="45"/>
    </row>
    <row r="288" spans="1:8" s="43" customFormat="1">
      <c r="A288" s="28"/>
      <c r="B288" s="28"/>
      <c r="C288" s="29"/>
      <c r="D288" s="44"/>
      <c r="H288" s="45"/>
    </row>
    <row r="289" spans="1:8" s="43" customFormat="1">
      <c r="A289" s="28"/>
      <c r="B289" s="28"/>
      <c r="C289" s="29"/>
      <c r="D289" s="44"/>
      <c r="H289" s="45"/>
    </row>
    <row r="290" spans="1:8" s="43" customFormat="1">
      <c r="A290" s="28"/>
      <c r="B290" s="28"/>
      <c r="C290" s="29"/>
      <c r="D290" s="44"/>
      <c r="H290" s="45"/>
    </row>
    <row r="291" spans="1:8" s="43" customFormat="1">
      <c r="A291" s="28"/>
      <c r="B291" s="28"/>
      <c r="C291" s="29"/>
      <c r="D291" s="44"/>
      <c r="H291" s="45"/>
    </row>
    <row r="292" spans="1:8" s="43" customFormat="1">
      <c r="A292" s="28"/>
      <c r="B292" s="28"/>
      <c r="C292" s="29"/>
      <c r="D292" s="44"/>
      <c r="H292" s="45"/>
    </row>
    <row r="293" spans="1:8" s="43" customFormat="1">
      <c r="A293" s="28"/>
      <c r="B293" s="28"/>
      <c r="C293" s="29"/>
      <c r="D293" s="44"/>
      <c r="H293" s="45"/>
    </row>
    <row r="294" spans="1:8" s="43" customFormat="1">
      <c r="A294" s="28"/>
      <c r="B294" s="28"/>
      <c r="C294" s="29"/>
      <c r="D294" s="44"/>
      <c r="H294" s="45"/>
    </row>
    <row r="295" spans="1:8" s="43" customFormat="1">
      <c r="A295" s="28"/>
      <c r="B295" s="28"/>
      <c r="C295" s="29"/>
      <c r="D295" s="44"/>
      <c r="H295" s="45"/>
    </row>
    <row r="296" spans="1:8" s="43" customFormat="1">
      <c r="A296" s="28"/>
      <c r="B296" s="28"/>
      <c r="C296" s="29"/>
      <c r="D296" s="44"/>
      <c r="H296" s="45"/>
    </row>
    <row r="297" spans="1:8" s="43" customFormat="1">
      <c r="A297" s="28"/>
      <c r="B297" s="28"/>
      <c r="C297" s="29"/>
      <c r="D297" s="44"/>
      <c r="H297" s="45"/>
    </row>
    <row r="298" spans="1:8" s="43" customFormat="1">
      <c r="A298" s="28"/>
      <c r="B298" s="28"/>
      <c r="C298" s="29"/>
      <c r="D298" s="44"/>
      <c r="H298" s="45"/>
    </row>
    <row r="299" spans="1:8" s="43" customFormat="1">
      <c r="A299" s="28"/>
      <c r="B299" s="28"/>
      <c r="C299" s="29"/>
      <c r="D299" s="44"/>
      <c r="H299" s="45"/>
    </row>
    <row r="300" spans="1:8" s="43" customFormat="1">
      <c r="A300" s="28"/>
      <c r="B300" s="28"/>
      <c r="C300" s="29"/>
      <c r="D300" s="44"/>
      <c r="H300" s="45"/>
    </row>
    <row r="301" spans="1:8" s="43" customFormat="1">
      <c r="A301" s="28"/>
      <c r="B301" s="28"/>
      <c r="C301" s="29"/>
      <c r="D301" s="44"/>
      <c r="H301" s="45"/>
    </row>
    <row r="302" spans="1:8" s="43" customFormat="1">
      <c r="A302" s="28"/>
      <c r="B302" s="28"/>
      <c r="C302" s="29"/>
      <c r="D302" s="44"/>
      <c r="H302" s="45"/>
    </row>
    <row r="303" spans="1:8" s="43" customFormat="1">
      <c r="A303" s="28"/>
      <c r="B303" s="28"/>
      <c r="C303" s="29"/>
      <c r="D303" s="44"/>
      <c r="H303" s="45"/>
    </row>
    <row r="304" spans="1:8" s="43" customFormat="1">
      <c r="A304" s="28"/>
      <c r="B304" s="28"/>
      <c r="C304" s="29"/>
      <c r="D304" s="44"/>
      <c r="H304" s="45"/>
    </row>
    <row r="305" spans="1:8" s="43" customFormat="1">
      <c r="A305" s="28"/>
      <c r="B305" s="28"/>
      <c r="C305" s="29"/>
      <c r="D305" s="44"/>
      <c r="H305" s="45"/>
    </row>
    <row r="306" spans="1:8" s="43" customFormat="1">
      <c r="A306" s="28"/>
      <c r="B306" s="28"/>
      <c r="C306" s="29"/>
      <c r="D306" s="44"/>
      <c r="H306" s="45"/>
    </row>
    <row r="307" spans="1:8" s="43" customFormat="1">
      <c r="A307" s="28"/>
      <c r="B307" s="28"/>
      <c r="C307" s="29"/>
      <c r="D307" s="44"/>
      <c r="H307" s="45"/>
    </row>
    <row r="308" spans="1:8" s="43" customFormat="1">
      <c r="A308" s="28"/>
      <c r="B308" s="28"/>
      <c r="C308" s="29"/>
      <c r="D308" s="44"/>
      <c r="H308" s="45"/>
    </row>
    <row r="309" spans="1:8" s="43" customFormat="1">
      <c r="A309" s="28"/>
      <c r="B309" s="28"/>
      <c r="C309" s="29"/>
      <c r="D309" s="44"/>
      <c r="H309" s="45"/>
    </row>
    <row r="310" spans="1:8" s="43" customFormat="1">
      <c r="A310" s="28"/>
      <c r="B310" s="28"/>
      <c r="C310" s="29"/>
      <c r="D310" s="44"/>
      <c r="H310" s="45"/>
    </row>
    <row r="311" spans="1:8" s="43" customFormat="1">
      <c r="A311" s="28"/>
      <c r="B311" s="28"/>
      <c r="C311" s="29"/>
      <c r="D311" s="44"/>
      <c r="H311" s="45"/>
    </row>
    <row r="312" spans="1:8" s="43" customFormat="1">
      <c r="A312" s="28"/>
      <c r="B312" s="28"/>
      <c r="C312" s="29"/>
      <c r="D312" s="44"/>
      <c r="H312" s="45"/>
    </row>
    <row r="313" spans="1:8" s="43" customFormat="1">
      <c r="A313" s="28"/>
      <c r="B313" s="28"/>
      <c r="C313" s="29"/>
      <c r="D313" s="44"/>
      <c r="H313" s="45"/>
    </row>
    <row r="314" spans="1:8" s="43" customFormat="1">
      <c r="A314" s="28"/>
      <c r="B314" s="28"/>
      <c r="C314" s="29"/>
      <c r="D314" s="44"/>
      <c r="H314" s="45"/>
    </row>
    <row r="315" spans="1:8" s="43" customFormat="1">
      <c r="A315" s="28"/>
      <c r="B315" s="28"/>
      <c r="C315" s="29"/>
      <c r="D315" s="44"/>
      <c r="H315" s="45"/>
    </row>
    <row r="316" spans="1:8" s="43" customFormat="1">
      <c r="A316" s="28"/>
      <c r="B316" s="28"/>
      <c r="C316" s="29"/>
      <c r="D316" s="44"/>
      <c r="H316" s="45"/>
    </row>
    <row r="317" spans="1:8" s="43" customFormat="1">
      <c r="A317" s="28"/>
      <c r="B317" s="28"/>
      <c r="C317" s="29"/>
      <c r="D317" s="44"/>
      <c r="H317" s="45"/>
    </row>
    <row r="318" spans="1:8" s="43" customFormat="1">
      <c r="A318" s="28"/>
      <c r="B318" s="28"/>
      <c r="C318" s="29"/>
      <c r="D318" s="44"/>
      <c r="H318" s="45"/>
    </row>
    <row r="319" spans="1:8" s="43" customFormat="1">
      <c r="A319" s="28"/>
      <c r="B319" s="28"/>
      <c r="C319" s="29"/>
      <c r="D319" s="44"/>
      <c r="H319" s="45"/>
    </row>
    <row r="320" spans="1:8" s="43" customFormat="1">
      <c r="A320" s="28"/>
      <c r="B320" s="28"/>
      <c r="C320" s="29"/>
      <c r="D320" s="44"/>
      <c r="H320" s="45"/>
    </row>
    <row r="321" spans="1:8" s="43" customFormat="1">
      <c r="A321" s="28"/>
      <c r="B321" s="28"/>
      <c r="C321" s="29"/>
      <c r="D321" s="44"/>
      <c r="H321" s="45"/>
    </row>
    <row r="322" spans="1:8" s="43" customFormat="1">
      <c r="A322" s="28"/>
      <c r="B322" s="28"/>
      <c r="C322" s="29"/>
      <c r="D322" s="44"/>
      <c r="H322" s="45"/>
    </row>
    <row r="323" spans="1:8" s="43" customFormat="1">
      <c r="A323" s="28"/>
      <c r="B323" s="28"/>
      <c r="C323" s="29"/>
      <c r="D323" s="44"/>
      <c r="H323" s="45"/>
    </row>
    <row r="324" spans="1:8" s="43" customFormat="1">
      <c r="A324" s="28"/>
      <c r="B324" s="28"/>
      <c r="C324" s="29"/>
      <c r="D324" s="44"/>
      <c r="H324" s="45"/>
    </row>
    <row r="325" spans="1:8" s="43" customFormat="1">
      <c r="A325" s="28"/>
      <c r="B325" s="28"/>
      <c r="C325" s="29"/>
      <c r="D325" s="44"/>
      <c r="H325" s="45"/>
    </row>
    <row r="326" spans="1:8" s="43" customFormat="1">
      <c r="A326" s="28"/>
      <c r="B326" s="28"/>
      <c r="C326" s="29"/>
      <c r="D326" s="44"/>
      <c r="H326" s="45"/>
    </row>
    <row r="327" spans="1:8" s="43" customFormat="1">
      <c r="A327" s="28"/>
      <c r="B327" s="28"/>
      <c r="C327" s="29"/>
      <c r="D327" s="44"/>
      <c r="H327" s="45"/>
    </row>
    <row r="328" spans="1:8" s="43" customFormat="1">
      <c r="A328" s="28"/>
      <c r="B328" s="28"/>
      <c r="C328" s="29"/>
      <c r="D328" s="44"/>
      <c r="H328" s="45"/>
    </row>
    <row r="329" spans="1:8" s="43" customFormat="1">
      <c r="A329" s="28"/>
      <c r="B329" s="28"/>
      <c r="C329" s="29"/>
      <c r="D329" s="44"/>
      <c r="H329" s="45"/>
    </row>
    <row r="330" spans="1:8" s="43" customFormat="1">
      <c r="A330" s="28"/>
      <c r="B330" s="28"/>
      <c r="C330" s="29"/>
      <c r="D330" s="44"/>
      <c r="H330" s="45"/>
    </row>
    <row r="331" spans="1:8" s="43" customFormat="1">
      <c r="A331" s="28"/>
      <c r="B331" s="28"/>
      <c r="C331" s="29"/>
      <c r="D331" s="44"/>
      <c r="H331" s="45"/>
    </row>
    <row r="332" spans="1:8" s="43" customFormat="1">
      <c r="A332" s="28"/>
      <c r="B332" s="28"/>
      <c r="C332" s="29"/>
      <c r="D332" s="44"/>
      <c r="H332" s="45"/>
    </row>
    <row r="333" spans="1:8" s="43" customFormat="1">
      <c r="A333" s="28"/>
      <c r="B333" s="28"/>
      <c r="C333" s="29"/>
      <c r="D333" s="44"/>
      <c r="H333" s="45"/>
    </row>
    <row r="334" spans="1:8" s="43" customFormat="1">
      <c r="A334" s="28"/>
      <c r="B334" s="28"/>
      <c r="C334" s="29"/>
      <c r="D334" s="44"/>
      <c r="H334" s="45"/>
    </row>
    <row r="335" spans="1:8" s="43" customFormat="1">
      <c r="A335" s="28"/>
      <c r="B335" s="28"/>
      <c r="C335" s="29"/>
      <c r="D335" s="44"/>
      <c r="H335" s="45"/>
    </row>
    <row r="336" spans="1:8" s="43" customFormat="1">
      <c r="A336" s="28"/>
      <c r="B336" s="28"/>
      <c r="C336" s="29"/>
      <c r="D336" s="44"/>
      <c r="H336" s="45"/>
    </row>
    <row r="337" spans="1:8" s="43" customFormat="1">
      <c r="A337" s="28"/>
      <c r="B337" s="28"/>
      <c r="C337" s="29"/>
      <c r="D337" s="44"/>
      <c r="H337" s="45"/>
    </row>
    <row r="338" spans="1:8" s="43" customFormat="1">
      <c r="A338" s="28"/>
      <c r="B338" s="28"/>
      <c r="C338" s="29"/>
      <c r="D338" s="44"/>
      <c r="H338" s="45"/>
    </row>
    <row r="339" spans="1:8" s="43" customFormat="1">
      <c r="A339" s="28"/>
      <c r="B339" s="28"/>
      <c r="C339" s="29"/>
      <c r="D339" s="44"/>
      <c r="H339" s="45"/>
    </row>
    <row r="340" spans="1:8" s="43" customFormat="1">
      <c r="A340" s="28"/>
      <c r="B340" s="28"/>
      <c r="C340" s="29"/>
      <c r="D340" s="44"/>
      <c r="H340" s="45"/>
    </row>
    <row r="341" spans="1:8" s="43" customFormat="1">
      <c r="A341" s="28"/>
      <c r="B341" s="28"/>
      <c r="C341" s="29"/>
      <c r="D341" s="44"/>
      <c r="H341" s="45"/>
    </row>
    <row r="342" spans="1:8" s="43" customFormat="1">
      <c r="A342" s="28"/>
      <c r="B342" s="28"/>
      <c r="C342" s="29"/>
      <c r="D342" s="44"/>
      <c r="H342" s="45"/>
    </row>
    <row r="343" spans="1:8" s="43" customFormat="1">
      <c r="A343" s="28"/>
      <c r="B343" s="28"/>
      <c r="C343" s="29"/>
      <c r="D343" s="44"/>
      <c r="H343" s="45"/>
    </row>
    <row r="344" spans="1:8" s="43" customFormat="1">
      <c r="A344" s="28"/>
      <c r="B344" s="28"/>
      <c r="C344" s="29"/>
      <c r="D344" s="44"/>
      <c r="H344" s="45"/>
    </row>
    <row r="345" spans="1:8" s="43" customFormat="1">
      <c r="A345" s="28"/>
      <c r="B345" s="28"/>
      <c r="C345" s="29"/>
      <c r="D345" s="44"/>
      <c r="H345" s="45"/>
    </row>
    <row r="346" spans="1:8" s="43" customFormat="1">
      <c r="A346" s="28"/>
      <c r="B346" s="28"/>
      <c r="C346" s="29"/>
      <c r="D346" s="44"/>
      <c r="H346" s="45"/>
    </row>
    <row r="347" spans="1:8" s="43" customFormat="1">
      <c r="A347" s="28"/>
      <c r="B347" s="28"/>
      <c r="C347" s="29"/>
      <c r="D347" s="44"/>
      <c r="H347" s="45"/>
    </row>
    <row r="348" spans="1:8" s="43" customFormat="1">
      <c r="A348" s="28"/>
      <c r="B348" s="28"/>
      <c r="C348" s="29"/>
      <c r="D348" s="44"/>
      <c r="H348" s="45"/>
    </row>
    <row r="349" spans="1:8" s="43" customFormat="1">
      <c r="A349" s="28"/>
      <c r="B349" s="28"/>
      <c r="C349" s="29"/>
      <c r="D349" s="44"/>
      <c r="H349" s="45"/>
    </row>
    <row r="350" spans="1:8" s="43" customFormat="1">
      <c r="A350" s="28"/>
      <c r="B350" s="28"/>
      <c r="C350" s="29"/>
      <c r="D350" s="44"/>
      <c r="H350" s="45"/>
    </row>
    <row r="351" spans="1:8" s="43" customFormat="1">
      <c r="A351" s="28"/>
      <c r="B351" s="28"/>
      <c r="C351" s="29"/>
      <c r="D351" s="44"/>
      <c r="H351" s="45"/>
    </row>
    <row r="352" spans="1:8" s="43" customFormat="1">
      <c r="A352" s="28"/>
      <c r="B352" s="28"/>
      <c r="C352" s="29"/>
      <c r="D352" s="44"/>
      <c r="H352" s="45"/>
    </row>
    <row r="353" spans="1:8" s="43" customFormat="1">
      <c r="A353" s="28"/>
      <c r="B353" s="28"/>
      <c r="C353" s="29"/>
      <c r="D353" s="44"/>
      <c r="H353" s="45"/>
    </row>
    <row r="354" spans="1:8" s="43" customFormat="1">
      <c r="A354" s="28"/>
      <c r="B354" s="28"/>
      <c r="C354" s="29"/>
      <c r="D354" s="44"/>
      <c r="H354" s="45"/>
    </row>
    <row r="355" spans="1:8" s="43" customFormat="1">
      <c r="A355" s="28"/>
      <c r="B355" s="28"/>
      <c r="C355" s="29"/>
      <c r="D355" s="44"/>
      <c r="H355" s="45"/>
    </row>
    <row r="356" spans="1:8" s="43" customFormat="1">
      <c r="A356" s="28"/>
      <c r="B356" s="28"/>
      <c r="C356" s="29"/>
      <c r="D356" s="44"/>
      <c r="H356" s="45"/>
    </row>
    <row r="357" spans="1:8" s="43" customFormat="1">
      <c r="A357" s="28"/>
      <c r="B357" s="28"/>
      <c r="C357" s="29"/>
      <c r="D357" s="44"/>
      <c r="H357" s="45"/>
    </row>
    <row r="358" spans="1:8" s="43" customFormat="1">
      <c r="A358" s="28"/>
      <c r="B358" s="28"/>
      <c r="C358" s="29"/>
      <c r="D358" s="44"/>
      <c r="H358" s="45"/>
    </row>
    <row r="359" spans="1:8" s="43" customFormat="1">
      <c r="A359" s="28"/>
      <c r="B359" s="28"/>
      <c r="C359" s="29"/>
      <c r="D359" s="44"/>
      <c r="H359" s="45"/>
    </row>
    <row r="360" spans="1:8" s="43" customFormat="1">
      <c r="A360" s="28"/>
      <c r="B360" s="28"/>
      <c r="C360" s="29"/>
      <c r="D360" s="44"/>
      <c r="H360" s="45"/>
    </row>
    <row r="361" spans="1:8" s="43" customFormat="1">
      <c r="A361" s="28"/>
      <c r="B361" s="28"/>
      <c r="C361" s="29"/>
      <c r="D361" s="44"/>
      <c r="H361" s="45"/>
    </row>
    <row r="362" spans="1:8" s="43" customFormat="1">
      <c r="A362" s="28"/>
      <c r="B362" s="28"/>
      <c r="C362" s="29"/>
      <c r="D362" s="44"/>
      <c r="H362" s="45"/>
    </row>
    <row r="363" spans="1:8" s="43" customFormat="1">
      <c r="A363" s="28"/>
      <c r="B363" s="28"/>
      <c r="C363" s="29"/>
      <c r="D363" s="44"/>
      <c r="H363" s="45"/>
    </row>
    <row r="364" spans="1:8" s="43" customFormat="1">
      <c r="A364" s="28"/>
      <c r="B364" s="28"/>
      <c r="C364" s="29"/>
      <c r="D364" s="44"/>
      <c r="H364" s="45"/>
    </row>
    <row r="365" spans="1:8" s="43" customFormat="1">
      <c r="A365" s="28"/>
      <c r="B365" s="28"/>
      <c r="C365" s="29"/>
      <c r="D365" s="44"/>
      <c r="H365" s="45"/>
    </row>
    <row r="366" spans="1:8" s="43" customFormat="1">
      <c r="A366" s="28"/>
      <c r="B366" s="28"/>
      <c r="C366" s="29"/>
      <c r="D366" s="44"/>
      <c r="H366" s="45"/>
    </row>
    <row r="367" spans="1:8" s="43" customFormat="1">
      <c r="A367" s="28"/>
      <c r="B367" s="28"/>
      <c r="C367" s="29"/>
      <c r="D367" s="44"/>
      <c r="H367" s="45"/>
    </row>
    <row r="368" spans="1:8" s="43" customFormat="1">
      <c r="A368" s="28"/>
      <c r="B368" s="28"/>
      <c r="C368" s="29"/>
      <c r="D368" s="44"/>
      <c r="H368" s="45"/>
    </row>
    <row r="369" spans="1:8" s="43" customFormat="1">
      <c r="A369" s="28"/>
      <c r="B369" s="28"/>
      <c r="C369" s="29"/>
      <c r="D369" s="44"/>
      <c r="H369" s="45"/>
    </row>
    <row r="370" spans="1:8" s="43" customFormat="1">
      <c r="A370" s="28"/>
      <c r="B370" s="28"/>
      <c r="C370" s="29"/>
      <c r="D370" s="44"/>
      <c r="H370" s="45"/>
    </row>
    <row r="371" spans="1:8" s="43" customFormat="1">
      <c r="A371" s="28"/>
      <c r="B371" s="28"/>
      <c r="C371" s="29"/>
      <c r="D371" s="44"/>
      <c r="H371" s="45"/>
    </row>
    <row r="372" spans="1:8" s="43" customFormat="1">
      <c r="A372" s="28"/>
      <c r="B372" s="28"/>
      <c r="C372" s="29"/>
      <c r="D372" s="44"/>
      <c r="H372" s="45"/>
    </row>
    <row r="373" spans="1:8" s="43" customFormat="1">
      <c r="A373" s="28"/>
      <c r="B373" s="28"/>
      <c r="C373" s="29"/>
      <c r="D373" s="44"/>
      <c r="H373" s="45"/>
    </row>
    <row r="374" spans="1:8" s="43" customFormat="1">
      <c r="A374" s="28"/>
      <c r="B374" s="28"/>
      <c r="C374" s="29"/>
      <c r="D374" s="44"/>
      <c r="H374" s="45"/>
    </row>
    <row r="375" spans="1:8" s="43" customFormat="1">
      <c r="A375" s="28"/>
      <c r="B375" s="28"/>
      <c r="C375" s="29"/>
      <c r="D375" s="44"/>
      <c r="H375" s="45"/>
    </row>
    <row r="376" spans="1:8" s="43" customFormat="1">
      <c r="A376" s="28"/>
      <c r="B376" s="28"/>
      <c r="C376" s="29"/>
      <c r="D376" s="44"/>
      <c r="H376" s="45"/>
    </row>
    <row r="377" spans="1:8" s="43" customFormat="1">
      <c r="A377" s="28"/>
      <c r="B377" s="28"/>
      <c r="C377" s="29"/>
      <c r="D377" s="44"/>
      <c r="H377" s="45"/>
    </row>
    <row r="378" spans="1:8" s="43" customFormat="1">
      <c r="A378" s="28"/>
      <c r="B378" s="28"/>
      <c r="C378" s="29"/>
      <c r="D378" s="44"/>
      <c r="H378" s="45"/>
    </row>
    <row r="379" spans="1:8" s="43" customFormat="1">
      <c r="A379" s="28"/>
      <c r="B379" s="28"/>
      <c r="C379" s="29"/>
      <c r="D379" s="44"/>
      <c r="H379" s="45"/>
    </row>
    <row r="380" spans="1:8" s="43" customFormat="1">
      <c r="A380" s="28"/>
      <c r="B380" s="28"/>
      <c r="C380" s="29"/>
      <c r="D380" s="44"/>
      <c r="H380" s="45"/>
    </row>
    <row r="381" spans="1:8" s="43" customFormat="1">
      <c r="A381" s="28"/>
      <c r="B381" s="28"/>
      <c r="C381" s="29"/>
      <c r="D381" s="44"/>
      <c r="H381" s="45"/>
    </row>
    <row r="382" spans="1:8" s="43" customFormat="1">
      <c r="A382" s="28"/>
      <c r="B382" s="28"/>
      <c r="C382" s="29"/>
      <c r="D382" s="44"/>
      <c r="H382" s="45"/>
    </row>
    <row r="383" spans="1:8" s="43" customFormat="1">
      <c r="A383" s="28"/>
      <c r="B383" s="28"/>
      <c r="C383" s="29"/>
      <c r="D383" s="44"/>
      <c r="H383" s="45"/>
    </row>
    <row r="384" spans="1:8" s="43" customFormat="1">
      <c r="A384" s="28"/>
      <c r="B384" s="28"/>
      <c r="C384" s="29"/>
      <c r="D384" s="44"/>
      <c r="H384" s="45"/>
    </row>
    <row r="385" spans="1:8" s="43" customFormat="1">
      <c r="A385" s="28"/>
      <c r="B385" s="28"/>
      <c r="C385" s="29"/>
      <c r="D385" s="44"/>
      <c r="H385" s="45"/>
    </row>
    <row r="386" spans="1:8" s="43" customFormat="1">
      <c r="A386" s="28"/>
      <c r="B386" s="28"/>
      <c r="C386" s="29"/>
      <c r="D386" s="44"/>
      <c r="H386" s="45"/>
    </row>
    <row r="387" spans="1:8" s="43" customFormat="1">
      <c r="A387" s="28"/>
      <c r="B387" s="28"/>
      <c r="C387" s="29"/>
      <c r="D387" s="44"/>
      <c r="H387" s="45"/>
    </row>
    <row r="388" spans="1:8" s="43" customFormat="1">
      <c r="A388" s="28"/>
      <c r="B388" s="28"/>
      <c r="C388" s="29"/>
      <c r="D388" s="44"/>
      <c r="H388" s="45"/>
    </row>
    <row r="389" spans="1:8" s="43" customFormat="1">
      <c r="A389" s="28"/>
      <c r="B389" s="28"/>
      <c r="C389" s="29"/>
      <c r="D389" s="44"/>
      <c r="H389" s="45"/>
    </row>
    <row r="390" spans="1:8" s="43" customFormat="1">
      <c r="A390" s="28"/>
      <c r="B390" s="28"/>
      <c r="C390" s="29"/>
      <c r="D390" s="44"/>
      <c r="H390" s="45"/>
    </row>
    <row r="391" spans="1:8" s="43" customFormat="1">
      <c r="A391" s="28"/>
      <c r="B391" s="28"/>
      <c r="C391" s="29"/>
      <c r="D391" s="44"/>
      <c r="H391" s="45"/>
    </row>
    <row r="392" spans="1:8" s="43" customFormat="1">
      <c r="A392" s="28"/>
      <c r="B392" s="28"/>
      <c r="C392" s="29"/>
      <c r="D392" s="44"/>
      <c r="H392" s="45"/>
    </row>
    <row r="393" spans="1:8" s="43" customFormat="1">
      <c r="A393" s="28"/>
      <c r="B393" s="28"/>
      <c r="C393" s="29"/>
      <c r="D393" s="44"/>
      <c r="H393" s="45"/>
    </row>
    <row r="394" spans="1:8" s="43" customFormat="1">
      <c r="A394" s="28"/>
      <c r="B394" s="28"/>
      <c r="C394" s="29"/>
      <c r="D394" s="44"/>
      <c r="H394" s="45"/>
    </row>
    <row r="395" spans="1:8" s="43" customFormat="1">
      <c r="A395" s="28"/>
      <c r="B395" s="28"/>
      <c r="C395" s="29"/>
      <c r="D395" s="44"/>
      <c r="H395" s="45"/>
    </row>
  </sheetData>
  <phoneticPr fontId="0" type="noConversion"/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9"/>
  <dimension ref="A2:J85"/>
  <sheetViews>
    <sheetView showGridLines="0" tabSelected="1" zoomScaleNormal="100" zoomScaleSheetLayoutView="75" workbookViewId="0">
      <pane ySplit="6" topLeftCell="A51" activePane="bottomLeft" state="frozen"/>
      <selection activeCell="B62" sqref="B62"/>
      <selection pane="bottomLeft" activeCell="J73" sqref="J73"/>
    </sheetView>
  </sheetViews>
  <sheetFormatPr defaultColWidth="9.140625" defaultRowHeight="12.75"/>
  <cols>
    <col min="1" max="1" width="2.7109375" style="1" customWidth="1"/>
    <col min="2" max="2" width="27.5703125" style="1" customWidth="1"/>
    <col min="3" max="3" width="8.140625" style="1" customWidth="1"/>
    <col min="4" max="4" width="10" style="1" customWidth="1"/>
    <col min="5" max="5" width="9" style="1" customWidth="1"/>
    <col min="6" max="6" width="8" style="1" customWidth="1"/>
    <col min="7" max="7" width="8.5703125" style="1" hidden="1" customWidth="1"/>
    <col min="8" max="8" width="10.5703125" style="1" hidden="1" customWidth="1"/>
    <col min="9" max="9" width="10.85546875" style="1" hidden="1" customWidth="1"/>
    <col min="10" max="10" width="12.140625" style="1" customWidth="1"/>
    <col min="11" max="16384" width="9.140625" style="1"/>
  </cols>
  <sheetData>
    <row r="2" spans="1:10" s="10" customFormat="1" ht="23.25">
      <c r="A2" s="12" t="s">
        <v>150</v>
      </c>
      <c r="B2" s="12"/>
      <c r="C2" s="12"/>
      <c r="D2" s="12"/>
      <c r="E2" s="12"/>
      <c r="F2" s="12"/>
    </row>
    <row r="3" spans="1:10" s="10" customFormat="1" ht="23.25">
      <c r="A3" s="12" t="s">
        <v>144</v>
      </c>
      <c r="B3" s="12"/>
      <c r="C3" s="12"/>
      <c r="D3" s="12"/>
      <c r="E3" s="12"/>
      <c r="F3" s="12"/>
    </row>
    <row r="4" spans="1:10" ht="8.1" customHeight="1">
      <c r="A4" s="8"/>
      <c r="B4" s="8"/>
      <c r="C4" s="8"/>
      <c r="D4" s="8"/>
      <c r="E4" s="8"/>
      <c r="F4" s="8"/>
      <c r="G4" s="2"/>
      <c r="H4" s="2"/>
      <c r="I4" s="2"/>
      <c r="J4" s="2"/>
    </row>
    <row r="5" spans="1:10" s="2" customFormat="1" ht="30" customHeight="1">
      <c r="A5" s="80" t="s">
        <v>73</v>
      </c>
      <c r="B5" s="76"/>
      <c r="C5" s="36" t="s">
        <v>65</v>
      </c>
      <c r="D5" s="36" t="s">
        <v>21</v>
      </c>
      <c r="E5" s="36" t="s">
        <v>66</v>
      </c>
      <c r="F5" s="36" t="s">
        <v>135</v>
      </c>
      <c r="G5" s="77" t="s">
        <v>3</v>
      </c>
      <c r="H5" s="78" t="s">
        <v>3</v>
      </c>
      <c r="I5" s="79"/>
      <c r="J5" s="79" t="s">
        <v>3</v>
      </c>
    </row>
    <row r="6" spans="1:10" s="2" customFormat="1" ht="30" customHeight="1">
      <c r="A6" s="80" t="s">
        <v>14</v>
      </c>
      <c r="B6" s="76"/>
      <c r="C6" s="36" t="s">
        <v>78</v>
      </c>
      <c r="D6" s="36" t="s">
        <v>22</v>
      </c>
      <c r="E6" s="36" t="s">
        <v>67</v>
      </c>
      <c r="F6" s="36" t="s">
        <v>23</v>
      </c>
      <c r="G6" s="77" t="s">
        <v>27</v>
      </c>
      <c r="H6" s="76" t="s">
        <v>142</v>
      </c>
      <c r="I6" s="76" t="s">
        <v>143</v>
      </c>
      <c r="J6" s="76" t="s">
        <v>151</v>
      </c>
    </row>
    <row r="7" spans="1:10" s="2" customFormat="1" ht="6" customHeight="1">
      <c r="A7" s="3" t="s">
        <v>0</v>
      </c>
      <c r="B7" s="3"/>
      <c r="C7" s="82"/>
      <c r="D7" s="82"/>
      <c r="E7" s="3"/>
      <c r="F7" s="3"/>
      <c r="G7" s="3"/>
      <c r="H7" s="3"/>
      <c r="I7" s="3"/>
      <c r="J7" s="3"/>
    </row>
    <row r="8" spans="1:10" ht="15" customHeight="1">
      <c r="A8" s="5" t="str">
        <f>Rates!B8&amp;" [1]"</f>
        <v>Residential Fixed Charges [1]</v>
      </c>
    </row>
    <row r="9" spans="1:10" ht="15" customHeight="1">
      <c r="A9" s="16"/>
      <c r="B9" s="16" t="str">
        <f>Rates!C9</f>
        <v>Single Family</v>
      </c>
      <c r="C9" s="81">
        <f>Rates!E9</f>
        <v>215</v>
      </c>
      <c r="D9" s="81"/>
      <c r="E9" s="83">
        <f>Rates!F9</f>
        <v>1</v>
      </c>
      <c r="F9" s="83">
        <f>Rates!G9</f>
        <v>1</v>
      </c>
      <c r="G9" s="20">
        <f>Rates!H9</f>
        <v>63.78</v>
      </c>
      <c r="H9" s="24">
        <v>66.171750000000003</v>
      </c>
      <c r="I9" s="24">
        <v>68.653190625000008</v>
      </c>
      <c r="J9" s="24">
        <v>73.900000000000006</v>
      </c>
    </row>
    <row r="10" spans="1:10" ht="15" customHeight="1">
      <c r="A10" s="16"/>
      <c r="B10" s="16" t="str">
        <f>Rates!C10</f>
        <v>Multi-family</v>
      </c>
      <c r="C10" s="81">
        <f>Rates!E10</f>
        <v>215</v>
      </c>
      <c r="D10" s="81"/>
      <c r="E10" s="83">
        <f>Rates!F10</f>
        <v>1</v>
      </c>
      <c r="F10" s="83">
        <f>Rates!G10</f>
        <v>1</v>
      </c>
      <c r="G10" s="20">
        <f>Rates!H10</f>
        <v>63.78</v>
      </c>
      <c r="H10" s="24">
        <v>66.171750000000003</v>
      </c>
      <c r="I10" s="24">
        <v>68.653190625000008</v>
      </c>
      <c r="J10" s="24">
        <v>73.900000000000006</v>
      </c>
    </row>
    <row r="11" spans="1:10" ht="15" customHeight="1">
      <c r="A11" s="16"/>
      <c r="B11" s="16" t="str">
        <f>Rates!C11</f>
        <v>Second Unit/Studios</v>
      </c>
      <c r="C11" s="81">
        <f>Rates!E11</f>
        <v>160</v>
      </c>
      <c r="D11" s="81"/>
      <c r="E11" s="83">
        <f>Rates!F11</f>
        <v>1</v>
      </c>
      <c r="F11" s="83">
        <f>Rates!G11</f>
        <v>0.74427720288491683</v>
      </c>
      <c r="G11" s="20">
        <f>Rates!H11</f>
        <v>47.47</v>
      </c>
      <c r="H11" s="24">
        <v>49.250124999999997</v>
      </c>
      <c r="I11" s="24">
        <v>51.097004687500004</v>
      </c>
      <c r="J11" s="24">
        <v>55</v>
      </c>
    </row>
    <row r="12" spans="1:10" ht="15" customHeight="1">
      <c r="A12" s="16"/>
      <c r="B12" s="16" t="str">
        <f>Rates!C12</f>
        <v>Mobile Home/Trailers</v>
      </c>
      <c r="C12" s="81"/>
      <c r="D12" s="81"/>
      <c r="E12" s="83"/>
      <c r="F12" s="83"/>
      <c r="G12" s="20"/>
      <c r="H12" s="24"/>
      <c r="I12" s="24"/>
      <c r="J12" s="24"/>
    </row>
    <row r="13" spans="1:10" ht="15" customHeight="1">
      <c r="A13" s="16"/>
      <c r="B13" s="75" t="str">
        <f>Rates!C13</f>
        <v>Manager Residence</v>
      </c>
      <c r="C13" s="81">
        <f>Rates!E13</f>
        <v>215</v>
      </c>
      <c r="D13" s="81"/>
      <c r="E13" s="83">
        <f>Rates!F13</f>
        <v>1</v>
      </c>
      <c r="F13" s="83">
        <f>Rates!G13</f>
        <v>1</v>
      </c>
      <c r="G13" s="20">
        <f>Rates!H13</f>
        <v>63.78</v>
      </c>
      <c r="H13" s="24">
        <v>66.171750000000003</v>
      </c>
      <c r="I13" s="24">
        <v>68.653190625000008</v>
      </c>
      <c r="J13" s="24">
        <v>73.900000000000006</v>
      </c>
    </row>
    <row r="14" spans="1:10" ht="15" hidden="1" customHeight="1">
      <c r="A14" s="16"/>
      <c r="B14" s="75" t="str">
        <f>Rates!C14</f>
        <v>Trailer Space &lt;20 ft. wide</v>
      </c>
      <c r="C14" s="81">
        <f>Rates!E14</f>
        <v>160</v>
      </c>
      <c r="D14" s="81" t="s">
        <v>82</v>
      </c>
      <c r="E14" s="83">
        <f>Rates!F14</f>
        <v>1</v>
      </c>
      <c r="F14" s="83">
        <f>Rates!G14</f>
        <v>0.74427720288491683</v>
      </c>
      <c r="G14" s="20">
        <f>Rates!H14</f>
        <v>47.47</v>
      </c>
      <c r="H14" s="24">
        <v>49.250124999999997</v>
      </c>
      <c r="I14" s="24">
        <v>51.097004687500004</v>
      </c>
      <c r="J14" s="24">
        <v>53.013142363281254</v>
      </c>
    </row>
    <row r="15" spans="1:10" ht="15" customHeight="1">
      <c r="A15" s="16"/>
      <c r="B15" s="75" t="str">
        <f>LEFT(Rates!C15,14)</f>
        <v xml:space="preserve">Trailer Space </v>
      </c>
      <c r="C15" s="81">
        <f>Rates!E15</f>
        <v>215</v>
      </c>
      <c r="D15" s="81" t="s">
        <v>82</v>
      </c>
      <c r="E15" s="83">
        <f>Rates!F15</f>
        <v>1</v>
      </c>
      <c r="F15" s="83">
        <f>Rates!G15</f>
        <v>1</v>
      </c>
      <c r="G15" s="20">
        <f>Rates!H15</f>
        <v>63.78</v>
      </c>
      <c r="H15" s="24">
        <v>66.171750000000003</v>
      </c>
      <c r="I15" s="24">
        <v>68.653190625000008</v>
      </c>
      <c r="J15" s="24">
        <v>73.900000000000006</v>
      </c>
    </row>
    <row r="16" spans="1:10" ht="15" customHeight="1">
      <c r="A16" s="16"/>
      <c r="B16" s="75" t="str">
        <f>Rates!C16</f>
        <v>Mobile Home Park Laundry</v>
      </c>
      <c r="C16" s="81">
        <f>Rates!E16</f>
        <v>140</v>
      </c>
      <c r="D16" s="81"/>
      <c r="E16" s="83">
        <f>Rates!F16</f>
        <v>1</v>
      </c>
      <c r="F16" s="83">
        <f>Rates!G16</f>
        <v>0.65114455942301663</v>
      </c>
      <c r="G16" s="20">
        <f>Rates!H16</f>
        <v>41.53</v>
      </c>
      <c r="H16" s="24">
        <v>43.087375000000002</v>
      </c>
      <c r="I16" s="24">
        <v>44.703151562500004</v>
      </c>
      <c r="J16" s="24">
        <v>48.12</v>
      </c>
    </row>
    <row r="17" spans="1:10" ht="15" customHeight="1">
      <c r="A17" s="16"/>
      <c r="B17" s="17" t="str">
        <f>Rates!C17</f>
        <v>Retirement Facility</v>
      </c>
      <c r="C17" s="81"/>
      <c r="D17" s="81"/>
      <c r="E17" s="83"/>
      <c r="F17" s="83"/>
      <c r="G17" s="20"/>
      <c r="H17" s="24"/>
      <c r="I17" s="24"/>
      <c r="J17" s="24"/>
    </row>
    <row r="18" spans="1:10" ht="15" customHeight="1">
      <c r="A18" s="16"/>
      <c r="B18" s="75" t="str">
        <f>Rates!C18</f>
        <v>Manager Residence</v>
      </c>
      <c r="C18" s="81">
        <f>Rates!E18</f>
        <v>215</v>
      </c>
      <c r="D18" s="81"/>
      <c r="E18" s="83">
        <f>Rates!F18</f>
        <v>1</v>
      </c>
      <c r="F18" s="83">
        <f>Rates!G18</f>
        <v>1</v>
      </c>
      <c r="G18" s="20">
        <f>Rates!H18</f>
        <v>63.78</v>
      </c>
      <c r="H18" s="24">
        <v>66.171750000000003</v>
      </c>
      <c r="I18" s="24">
        <v>68.653190625000008</v>
      </c>
      <c r="J18" s="24">
        <v>73.900000000000006</v>
      </c>
    </row>
    <row r="19" spans="1:10" ht="15" customHeight="1">
      <c r="A19" s="16"/>
      <c r="B19" s="75" t="str">
        <f>Rates!C19</f>
        <v>Rooms w/o Kitchens</v>
      </c>
      <c r="C19" s="81">
        <f>Rates!E19</f>
        <v>100</v>
      </c>
      <c r="D19" s="81" t="s">
        <v>83</v>
      </c>
      <c r="E19" s="83">
        <f>Rates!F19</f>
        <v>1</v>
      </c>
      <c r="F19" s="83">
        <f>Rates!G19</f>
        <v>0.4651928504233302</v>
      </c>
      <c r="G19" s="20">
        <f>Rates!H19</f>
        <v>29.67</v>
      </c>
      <c r="H19" s="24">
        <v>30.782624999999999</v>
      </c>
      <c r="I19" s="24">
        <v>31.936973437500004</v>
      </c>
      <c r="J19" s="24">
        <v>34.380000000000003</v>
      </c>
    </row>
    <row r="20" spans="1:10" ht="15" customHeight="1">
      <c r="A20" s="16"/>
      <c r="B20" s="75" t="str">
        <f>Rates!C20</f>
        <v>Rooms w/ Kitchens</v>
      </c>
      <c r="C20" s="81">
        <f>Rates!E20</f>
        <v>150</v>
      </c>
      <c r="D20" s="81" t="s">
        <v>83</v>
      </c>
      <c r="E20" s="83">
        <f>Rates!F20</f>
        <v>1</v>
      </c>
      <c r="F20" s="83">
        <f>Rates!G20</f>
        <v>0.69771088115396673</v>
      </c>
      <c r="G20" s="20">
        <f>Rates!H20</f>
        <v>44.5</v>
      </c>
      <c r="H20" s="24">
        <v>46.168750000000003</v>
      </c>
      <c r="I20" s="24">
        <v>47.900078125</v>
      </c>
      <c r="J20" s="24">
        <v>51.56</v>
      </c>
    </row>
    <row r="21" spans="1:10" ht="18" customHeight="1">
      <c r="A21" s="5" t="str">
        <f>Rates!B21</f>
        <v>Non-Residential Fixed Charges</v>
      </c>
      <c r="B21" s="19"/>
      <c r="C21" s="81"/>
      <c r="D21" s="81"/>
      <c r="E21" s="83"/>
      <c r="F21" s="83"/>
      <c r="G21" s="11"/>
      <c r="H21" s="24"/>
      <c r="I21" s="24"/>
      <c r="J21" s="24"/>
    </row>
    <row r="22" spans="1:10" ht="15" customHeight="1">
      <c r="A22" s="16"/>
      <c r="B22" s="17" t="str">
        <f>Rates!C22</f>
        <v>Motel/Hotel</v>
      </c>
      <c r="C22" s="81"/>
      <c r="D22" s="81"/>
      <c r="E22" s="83"/>
      <c r="F22" s="83"/>
      <c r="G22" s="20"/>
      <c r="H22" s="24"/>
      <c r="I22" s="24"/>
      <c r="J22" s="24"/>
    </row>
    <row r="23" spans="1:10" ht="15" customHeight="1">
      <c r="A23" s="16"/>
      <c r="B23" s="75" t="str">
        <f>Rates!C23</f>
        <v>Manager Residence</v>
      </c>
      <c r="C23" s="81">
        <f>Rates!E23</f>
        <v>215</v>
      </c>
      <c r="D23" s="81"/>
      <c r="E23" s="83">
        <f>Rates!F23</f>
        <v>1</v>
      </c>
      <c r="F23" s="83">
        <f>Rates!G23</f>
        <v>1</v>
      </c>
      <c r="G23" s="20">
        <f>Rates!H23</f>
        <v>63.78</v>
      </c>
      <c r="H23" s="24">
        <v>66.171750000000003</v>
      </c>
      <c r="I23" s="24">
        <v>68.653190625000008</v>
      </c>
      <c r="J23" s="24">
        <v>73.900000000000006</v>
      </c>
    </row>
    <row r="24" spans="1:10" ht="15" customHeight="1">
      <c r="A24" s="16"/>
      <c r="B24" s="75" t="str">
        <f>Rates!C24</f>
        <v>Rooms w/o Kitchens</v>
      </c>
      <c r="C24" s="81">
        <f>Rates!E24</f>
        <v>100</v>
      </c>
      <c r="D24" s="81" t="s">
        <v>83</v>
      </c>
      <c r="E24" s="83">
        <f>Rates!F24</f>
        <v>1</v>
      </c>
      <c r="F24" s="83">
        <f>Rates!G24</f>
        <v>0.4651928504233302</v>
      </c>
      <c r="G24" s="20">
        <f>Rates!H24</f>
        <v>29.67</v>
      </c>
      <c r="H24" s="24">
        <v>30.782624999999999</v>
      </c>
      <c r="I24" s="24">
        <v>31.936973437500004</v>
      </c>
      <c r="J24" s="24">
        <v>34.380000000000003</v>
      </c>
    </row>
    <row r="25" spans="1:10" ht="15" customHeight="1">
      <c r="A25" s="16"/>
      <c r="B25" s="75" t="str">
        <f>Rates!C25</f>
        <v>Rooms w/ Kitchens</v>
      </c>
      <c r="C25" s="81">
        <f>Rates!E25</f>
        <v>150</v>
      </c>
      <c r="D25" s="81" t="s">
        <v>83</v>
      </c>
      <c r="E25" s="83">
        <f>Rates!F25</f>
        <v>1</v>
      </c>
      <c r="F25" s="83">
        <f>Rates!G25</f>
        <v>0.69771088115396673</v>
      </c>
      <c r="G25" s="20">
        <f>Rates!H25</f>
        <v>44.5</v>
      </c>
      <c r="H25" s="24">
        <v>46.168750000000003</v>
      </c>
      <c r="I25" s="24">
        <v>47.900078125</v>
      </c>
      <c r="J25" s="24">
        <v>51.56</v>
      </c>
    </row>
    <row r="26" spans="1:10" ht="15" customHeight="1">
      <c r="A26" s="16"/>
      <c r="B26" s="17" t="str">
        <f>Rates!C26</f>
        <v>Laundrettes, per machine</v>
      </c>
      <c r="C26" s="81">
        <f>Rates!E26</f>
        <v>160</v>
      </c>
      <c r="D26" s="81" t="s">
        <v>68</v>
      </c>
      <c r="E26" s="83">
        <f>Rates!F26</f>
        <v>1</v>
      </c>
      <c r="F26" s="83">
        <f>Rates!G26</f>
        <v>0.74427720288491683</v>
      </c>
      <c r="G26" s="20">
        <f>Rates!H26</f>
        <v>47.47</v>
      </c>
      <c r="H26" s="24">
        <v>49.250124999999997</v>
      </c>
      <c r="I26" s="24">
        <v>51.097004687500004</v>
      </c>
      <c r="J26" s="24">
        <v>55</v>
      </c>
    </row>
    <row r="27" spans="1:10" ht="15" customHeight="1">
      <c r="A27" s="16"/>
      <c r="B27" s="17" t="str">
        <f>Rates!C27</f>
        <v>Beauty &amp; Barber Shops</v>
      </c>
      <c r="C27" s="81">
        <f>Rates!E27</f>
        <v>215</v>
      </c>
      <c r="D27" s="81"/>
      <c r="E27" s="83">
        <f>Rates!F27</f>
        <v>1</v>
      </c>
      <c r="F27" s="83">
        <f>Rates!G27</f>
        <v>1</v>
      </c>
      <c r="G27" s="20">
        <f>Rates!H27</f>
        <v>63.78</v>
      </c>
      <c r="H27" s="24">
        <v>66.171750000000003</v>
      </c>
      <c r="I27" s="24">
        <v>68.653190625000008</v>
      </c>
      <c r="J27" s="24">
        <v>73.900000000000006</v>
      </c>
    </row>
    <row r="28" spans="1:10" ht="15" customHeight="1">
      <c r="A28" s="16"/>
      <c r="B28" s="75" t="str">
        <f>Rates!C28</f>
        <v>Each Sink Over 2</v>
      </c>
      <c r="C28" s="81">
        <f>Rates!E28</f>
        <v>100</v>
      </c>
      <c r="D28" s="81" t="s">
        <v>69</v>
      </c>
      <c r="E28" s="83">
        <f>Rates!F28</f>
        <v>1</v>
      </c>
      <c r="F28" s="83">
        <f>Rates!G28</f>
        <v>0.4651928504233302</v>
      </c>
      <c r="G28" s="20">
        <f>Rates!H28</f>
        <v>29.67</v>
      </c>
      <c r="H28" s="24">
        <v>30.782624999999999</v>
      </c>
      <c r="I28" s="24">
        <v>31.936973437500004</v>
      </c>
      <c r="J28" s="24">
        <v>34.380000000000003</v>
      </c>
    </row>
    <row r="29" spans="1:10" ht="15" customHeight="1">
      <c r="A29" s="16"/>
      <c r="B29" s="17" t="str">
        <f>Rates!C29</f>
        <v>Gas Station w/Restroom</v>
      </c>
      <c r="C29" s="81">
        <f>Rates!E29</f>
        <v>325</v>
      </c>
      <c r="D29" s="81"/>
      <c r="E29" s="83">
        <f>Rates!F29</f>
        <v>1</v>
      </c>
      <c r="F29" s="83">
        <f>Rates!G29</f>
        <v>1.5117591721542802</v>
      </c>
      <c r="G29" s="20">
        <f>Rates!H29</f>
        <v>96.42</v>
      </c>
      <c r="H29" s="24">
        <v>100.03574999999999</v>
      </c>
      <c r="I29" s="24">
        <v>103.787090625</v>
      </c>
      <c r="J29" s="24">
        <v>111.72</v>
      </c>
    </row>
    <row r="30" spans="1:10" ht="15" customHeight="1">
      <c r="A30" s="16"/>
      <c r="B30" s="17" t="str">
        <f>LEFT(Rates!C30,15)</f>
        <v>Cocktail Lounge</v>
      </c>
      <c r="C30" s="81">
        <f>Rates!E30</f>
        <v>430</v>
      </c>
      <c r="D30" s="81"/>
      <c r="E30" s="83">
        <f>Rates!F30</f>
        <v>1</v>
      </c>
      <c r="F30" s="83">
        <f>Rates!G30</f>
        <v>2.0001567889620571</v>
      </c>
      <c r="G30" s="20">
        <f>Rates!H30</f>
        <v>127.57</v>
      </c>
      <c r="H30" s="24">
        <v>132.35387500000002</v>
      </c>
      <c r="I30" s="24">
        <v>137.3171453125</v>
      </c>
      <c r="J30" s="24">
        <v>147.81</v>
      </c>
    </row>
    <row r="31" spans="1:10" ht="15" customHeight="1">
      <c r="A31" s="16"/>
      <c r="B31" s="75" t="str">
        <f>Rates!C31</f>
        <v>Additional Seating</v>
      </c>
      <c r="C31" s="81">
        <f>Rates!E31</f>
        <v>8</v>
      </c>
      <c r="D31" s="81" t="s">
        <v>70</v>
      </c>
      <c r="E31" s="83">
        <f>Rates!F31</f>
        <v>1</v>
      </c>
      <c r="F31" s="83">
        <f>Rates!G31</f>
        <v>3.7158984007525868E-2</v>
      </c>
      <c r="G31" s="20">
        <f>Rates!H31</f>
        <v>2.37</v>
      </c>
      <c r="H31" s="24">
        <v>2.4588749999999999</v>
      </c>
      <c r="I31" s="24">
        <v>2.5510828125000002</v>
      </c>
      <c r="J31" s="24">
        <v>2.75</v>
      </c>
    </row>
    <row r="32" spans="1:10" ht="15" customHeight="1">
      <c r="A32" s="16"/>
      <c r="B32" s="17" t="str">
        <f>Rates!C32</f>
        <v>Market, Major</v>
      </c>
      <c r="C32" s="81">
        <f>Rates!E32</f>
        <v>750</v>
      </c>
      <c r="D32" s="81"/>
      <c r="E32" s="83">
        <f>Rates!F32</f>
        <v>1.76</v>
      </c>
      <c r="F32" s="83">
        <f>Rates!G32</f>
        <v>6.1398557541549081</v>
      </c>
      <c r="G32" s="20">
        <f>Rates!H32</f>
        <v>391.6</v>
      </c>
      <c r="H32" s="24">
        <v>406.28500000000008</v>
      </c>
      <c r="I32" s="24">
        <v>421.52068750000007</v>
      </c>
      <c r="J32" s="24">
        <v>453.73</v>
      </c>
    </row>
    <row r="33" spans="1:10" ht="15" customHeight="1">
      <c r="A33" s="16"/>
      <c r="B33" s="17" t="str">
        <f>Rates!C33</f>
        <v>Convenience Market</v>
      </c>
      <c r="C33" s="81">
        <f>Rates!E33</f>
        <v>215</v>
      </c>
      <c r="D33" s="81"/>
      <c r="E33" s="83">
        <f>Rates!F33</f>
        <v>1</v>
      </c>
      <c r="F33" s="83">
        <f>Rates!G33</f>
        <v>1</v>
      </c>
      <c r="G33" s="20">
        <f>Rates!H33</f>
        <v>63.78</v>
      </c>
      <c r="H33" s="24">
        <v>66.171750000000003</v>
      </c>
      <c r="I33" s="24">
        <v>68.653190625000008</v>
      </c>
      <c r="J33" s="24">
        <v>73.900000000000006</v>
      </c>
    </row>
    <row r="34" spans="1:10" ht="15" customHeight="1">
      <c r="A34" s="16"/>
      <c r="B34" s="17" t="str">
        <f>Rates!C34</f>
        <v>Convenience Market w/Deli</v>
      </c>
      <c r="C34" s="81">
        <f>Rates!E34</f>
        <v>270</v>
      </c>
      <c r="D34" s="81"/>
      <c r="E34" s="83">
        <f>Rates!F34</f>
        <v>1.76</v>
      </c>
      <c r="F34" s="83">
        <f>Rates!G34</f>
        <v>2.2104107870805891</v>
      </c>
      <c r="G34" s="20">
        <f>Rates!H34</f>
        <v>140.97999999999999</v>
      </c>
      <c r="H34" s="24">
        <v>146.26674999999997</v>
      </c>
      <c r="I34" s="24">
        <v>151.75175312499999</v>
      </c>
      <c r="J34" s="24">
        <v>163.35</v>
      </c>
    </row>
    <row r="35" spans="1:10" ht="15" customHeight="1">
      <c r="A35" s="16"/>
      <c r="B35" s="17" t="str">
        <f>Rates!C35</f>
        <v>Deli</v>
      </c>
      <c r="C35" s="81">
        <f>Rates!E35</f>
        <v>260</v>
      </c>
      <c r="D35" s="81"/>
      <c r="E35" s="83">
        <f>Rates!F35</f>
        <v>1</v>
      </c>
      <c r="F35" s="83">
        <f>Rates!G35</f>
        <v>1.2093132643461899</v>
      </c>
      <c r="G35" s="20">
        <f>Rates!H35</f>
        <v>77.13</v>
      </c>
      <c r="H35" s="24">
        <v>80.022374999999997</v>
      </c>
      <c r="I35" s="24">
        <v>83.023214062500003</v>
      </c>
      <c r="J35" s="24">
        <v>89.37</v>
      </c>
    </row>
    <row r="36" spans="1:10" ht="15" customHeight="1">
      <c r="A36" s="16"/>
      <c r="B36" s="17" t="str">
        <f>Rates!C36</f>
        <v>Office &amp; Retail</v>
      </c>
      <c r="C36" s="81">
        <f>Rates!E36</f>
        <v>215</v>
      </c>
      <c r="D36" s="81"/>
      <c r="E36" s="83">
        <f>Rates!F36</f>
        <v>1</v>
      </c>
      <c r="F36" s="83">
        <f>Rates!G36</f>
        <v>1</v>
      </c>
      <c r="G36" s="20">
        <f>Rates!H36</f>
        <v>63.78</v>
      </c>
      <c r="H36" s="24">
        <v>66.171750000000003</v>
      </c>
      <c r="I36" s="24">
        <v>68.653190625000008</v>
      </c>
      <c r="J36" s="24">
        <v>73.900000000000006</v>
      </c>
    </row>
    <row r="37" spans="1:10" ht="15" customHeight="1">
      <c r="A37" s="16"/>
      <c r="B37" s="75" t="str">
        <f>Rates!C37</f>
        <v>Units w/o Toilets</v>
      </c>
      <c r="C37" s="81">
        <f>Rates!E37</f>
        <v>100</v>
      </c>
      <c r="D37" s="81"/>
      <c r="E37" s="83">
        <f>Rates!F37</f>
        <v>1</v>
      </c>
      <c r="F37" s="83">
        <f>Rates!G37</f>
        <v>0.4651928504233302</v>
      </c>
      <c r="G37" s="20">
        <f>Rates!H37</f>
        <v>29.67</v>
      </c>
      <c r="H37" s="24">
        <v>30.782624999999999</v>
      </c>
      <c r="I37" s="24">
        <v>31.936973437500004</v>
      </c>
      <c r="J37" s="24">
        <v>34.380000000000003</v>
      </c>
    </row>
    <row r="38" spans="1:10" ht="15" customHeight="1">
      <c r="A38" s="16"/>
      <c r="B38" s="17" t="str">
        <f>Rates!C38</f>
        <v>Restaurant Full Service</v>
      </c>
      <c r="C38" s="81">
        <f>Rates!E38</f>
        <v>600</v>
      </c>
      <c r="D38" s="81"/>
      <c r="E38" s="83">
        <f>Rates!F38</f>
        <v>1.76</v>
      </c>
      <c r="F38" s="83">
        <f>Rates!G38</f>
        <v>4.9118846033239256</v>
      </c>
      <c r="G38" s="20">
        <f>Rates!H38</f>
        <v>313.27999999999997</v>
      </c>
      <c r="H38" s="24">
        <v>325.02799999999996</v>
      </c>
      <c r="I38" s="24">
        <v>337.21655000000004</v>
      </c>
      <c r="J38" s="24">
        <v>362.98</v>
      </c>
    </row>
    <row r="39" spans="1:10" ht="15" customHeight="1">
      <c r="A39" s="16"/>
      <c r="B39" s="75" t="str">
        <f>Rates!C39</f>
        <v>Additional Seating - Food</v>
      </c>
      <c r="C39" s="81">
        <f>Rates!E39</f>
        <v>12</v>
      </c>
      <c r="D39" s="81" t="s">
        <v>70</v>
      </c>
      <c r="E39" s="83">
        <f>Rates!F39</f>
        <v>1.76</v>
      </c>
      <c r="F39" s="83">
        <f>Rates!G39</f>
        <v>9.8306679209783629E-2</v>
      </c>
      <c r="G39" s="20">
        <f>Rates!H39</f>
        <v>6.27</v>
      </c>
      <c r="H39" s="24">
        <v>6.5051250000000005</v>
      </c>
      <c r="I39" s="24">
        <v>6.7490671875000006</v>
      </c>
      <c r="J39" s="24">
        <v>7.25</v>
      </c>
    </row>
    <row r="40" spans="1:10" ht="15" customHeight="1">
      <c r="A40" s="16"/>
      <c r="B40" s="75" t="str">
        <f>Rates!C40</f>
        <v>Additional Seating - Bar/Banquet</v>
      </c>
      <c r="C40" s="81">
        <f>Rates!E40</f>
        <v>8</v>
      </c>
      <c r="D40" s="81" t="s">
        <v>70</v>
      </c>
      <c r="E40" s="83">
        <f>Rates!F40</f>
        <v>1</v>
      </c>
      <c r="F40" s="83">
        <f>Rates!G40</f>
        <v>3.7158984007525868E-2</v>
      </c>
      <c r="G40" s="20">
        <f>Rates!H40</f>
        <v>2.37</v>
      </c>
      <c r="H40" s="24">
        <v>2.4588749999999999</v>
      </c>
      <c r="I40" s="24">
        <v>2.5510828125000002</v>
      </c>
      <c r="J40" s="24">
        <v>2.75</v>
      </c>
    </row>
    <row r="41" spans="1:10" ht="15" customHeight="1">
      <c r="A41" s="16"/>
      <c r="B41" s="17" t="str">
        <f>Rates!C41</f>
        <v>Coffee Specialty Retail</v>
      </c>
      <c r="C41" s="81">
        <f>Rates!E41</f>
        <v>270</v>
      </c>
      <c r="D41" s="81"/>
      <c r="E41" s="83">
        <f>Rates!F41</f>
        <v>1</v>
      </c>
      <c r="F41" s="83">
        <f>Rates!G41</f>
        <v>1.2558795860771401</v>
      </c>
      <c r="G41" s="20">
        <f>Rates!H41</f>
        <v>80.099999999999994</v>
      </c>
      <c r="H41" s="24">
        <v>83.103750000000005</v>
      </c>
      <c r="I41" s="24">
        <v>86.220140625000013</v>
      </c>
      <c r="J41" s="24">
        <v>92.81</v>
      </c>
    </row>
    <row r="42" spans="1:10" ht="15" customHeight="1">
      <c r="A42" s="16"/>
      <c r="B42" s="17" t="str">
        <f>Rates!C42</f>
        <v>Restaurant - Fast Food</v>
      </c>
      <c r="C42" s="81">
        <f>Rates!E42</f>
        <v>240</v>
      </c>
      <c r="D42" s="81"/>
      <c r="E42" s="83">
        <f>Rates!F42</f>
        <v>1.76</v>
      </c>
      <c r="F42" s="83">
        <f>Rates!G42</f>
        <v>1.9647224835371591</v>
      </c>
      <c r="G42" s="20">
        <f>Rates!H42</f>
        <v>125.31</v>
      </c>
      <c r="H42" s="24">
        <v>130.00912500000001</v>
      </c>
      <c r="I42" s="24">
        <v>134.88446718750001</v>
      </c>
      <c r="J42" s="24">
        <v>145.19</v>
      </c>
    </row>
    <row r="43" spans="1:10" ht="15" customHeight="1">
      <c r="A43" s="16"/>
      <c r="B43" s="17" t="str">
        <f>LEFT(Rates!C43,4)&amp;" [2]"</f>
        <v>YMCA [2]</v>
      </c>
      <c r="C43" s="81"/>
      <c r="D43" s="81"/>
      <c r="E43" s="83"/>
      <c r="F43" s="83"/>
      <c r="G43" s="130">
        <f>Rates!H43</f>
        <v>0</v>
      </c>
      <c r="H43" s="130">
        <v>0</v>
      </c>
      <c r="I43" s="130">
        <v>0</v>
      </c>
      <c r="J43" s="130">
        <v>0</v>
      </c>
    </row>
    <row r="44" spans="1:10" ht="18" customHeight="1">
      <c r="A44" s="7" t="str">
        <f>Rates!B44</f>
        <v>Institutional</v>
      </c>
      <c r="C44" s="81"/>
      <c r="D44" s="81"/>
      <c r="E44" s="83"/>
      <c r="F44" s="83"/>
      <c r="G44" s="20"/>
      <c r="H44" s="24"/>
      <c r="I44" s="24"/>
      <c r="J44" s="24"/>
    </row>
    <row r="45" spans="1:10" ht="15" customHeight="1">
      <c r="A45" s="16"/>
      <c r="B45" s="17" t="str">
        <f>Rates!C45</f>
        <v>Church</v>
      </c>
      <c r="C45" s="81">
        <f>Rates!E45</f>
        <v>215</v>
      </c>
      <c r="D45" s="81"/>
      <c r="E45" s="83">
        <f>Rates!F45</f>
        <v>1</v>
      </c>
      <c r="F45" s="83">
        <f>Rates!G45</f>
        <v>1</v>
      </c>
      <c r="G45" s="20">
        <f>Rates!H45</f>
        <v>63.78</v>
      </c>
      <c r="H45" s="24">
        <v>66.171750000000003</v>
      </c>
      <c r="I45" s="24">
        <v>68.653190625000008</v>
      </c>
      <c r="J45" s="24">
        <v>73.900000000000006</v>
      </c>
    </row>
    <row r="46" spans="1:10" ht="15" customHeight="1">
      <c r="A46" s="16"/>
      <c r="B46" s="17" t="str">
        <f>Rates!C46</f>
        <v>Pre/Elementary School, Per Student</v>
      </c>
      <c r="C46" s="81">
        <f>Rates!E46</f>
        <v>7</v>
      </c>
      <c r="D46" s="81" t="s">
        <v>84</v>
      </c>
      <c r="E46" s="83">
        <f>Rates!F46</f>
        <v>1</v>
      </c>
      <c r="F46" s="83">
        <f>Rates!G46</f>
        <v>2.9946691752900594E-2</v>
      </c>
      <c r="G46" s="20">
        <f>Rates!H46</f>
        <v>1.91</v>
      </c>
      <c r="H46" s="24">
        <v>1.981625</v>
      </c>
      <c r="I46" s="24">
        <v>2.0559359375000001</v>
      </c>
      <c r="J46" s="24">
        <v>2.21</v>
      </c>
    </row>
    <row r="47" spans="1:10" ht="15" customHeight="1">
      <c r="A47" s="16"/>
      <c r="B47" s="17" t="str">
        <f>Rates!C47</f>
        <v>High School, per Student</v>
      </c>
      <c r="C47" s="81">
        <f>Rates!E47</f>
        <v>9</v>
      </c>
      <c r="D47" s="81" t="s">
        <v>84</v>
      </c>
      <c r="E47" s="83">
        <f>Rates!F47</f>
        <v>1</v>
      </c>
      <c r="F47" s="83">
        <f>Rates!G47</f>
        <v>4.1862652869238001E-2</v>
      </c>
      <c r="G47" s="20">
        <f>Rates!H47</f>
        <v>2.67</v>
      </c>
      <c r="H47" s="24">
        <v>2.7701249999999997</v>
      </c>
      <c r="I47" s="24">
        <v>2.8740046874999998</v>
      </c>
      <c r="J47" s="24">
        <v>3.09</v>
      </c>
    </row>
    <row r="48" spans="1:10" ht="15" customHeight="1">
      <c r="A48" s="16"/>
      <c r="B48" s="17" t="str">
        <f>Rates!C48</f>
        <v>Museum</v>
      </c>
      <c r="C48" s="81">
        <f>Rates!E48</f>
        <v>215</v>
      </c>
      <c r="D48" s="81"/>
      <c r="E48" s="83">
        <f>Rates!F48</f>
        <v>1</v>
      </c>
      <c r="F48" s="83">
        <f>Rates!G48</f>
        <v>1</v>
      </c>
      <c r="G48" s="20">
        <f>Rates!H48</f>
        <v>63.78</v>
      </c>
      <c r="H48" s="24">
        <v>66.171750000000003</v>
      </c>
      <c r="I48" s="24">
        <v>68.653190625000008</v>
      </c>
      <c r="J48" s="24">
        <v>73.900000000000006</v>
      </c>
    </row>
    <row r="49" spans="1:10" ht="15" customHeight="1">
      <c r="A49" s="16"/>
      <c r="B49" s="17" t="str">
        <f>Rates!C49</f>
        <v>Post Office</v>
      </c>
      <c r="C49" s="81">
        <f>Rates!E49</f>
        <v>215</v>
      </c>
      <c r="D49" s="81"/>
      <c r="E49" s="83">
        <f>Rates!F49</f>
        <v>1</v>
      </c>
      <c r="F49" s="83">
        <f>Rates!G49</f>
        <v>1</v>
      </c>
      <c r="G49" s="20">
        <f>Rates!H49</f>
        <v>63.78</v>
      </c>
      <c r="H49" s="24">
        <v>66.171750000000003</v>
      </c>
      <c r="I49" s="24">
        <v>68.653190625000008</v>
      </c>
      <c r="J49" s="24">
        <v>73.900000000000006</v>
      </c>
    </row>
    <row r="50" spans="1:10" ht="15" customHeight="1">
      <c r="A50" s="16"/>
      <c r="B50" s="17" t="str">
        <f>Rates!C50</f>
        <v>Public Park</v>
      </c>
      <c r="C50" s="81">
        <f>Rates!E50</f>
        <v>500</v>
      </c>
      <c r="D50" s="81"/>
      <c r="E50" s="83">
        <f>Rates!F50</f>
        <v>1</v>
      </c>
      <c r="F50" s="83">
        <f>Rates!G50</f>
        <v>2.3256506741925369</v>
      </c>
      <c r="G50" s="20">
        <f>Rates!H50</f>
        <v>148.33000000000001</v>
      </c>
      <c r="H50" s="24">
        <v>153.89237500000002</v>
      </c>
      <c r="I50" s="24">
        <v>159.66333906250003</v>
      </c>
      <c r="J50" s="24">
        <v>171.86</v>
      </c>
    </row>
    <row r="51" spans="1:10" ht="18" customHeight="1">
      <c r="A51" s="7" t="s">
        <v>79</v>
      </c>
      <c r="B51" s="17"/>
      <c r="C51" s="81"/>
      <c r="D51" s="81"/>
      <c r="E51" s="83"/>
      <c r="F51" s="83"/>
      <c r="G51" s="20"/>
      <c r="H51" s="24"/>
      <c r="I51" s="24"/>
      <c r="J51" s="24"/>
    </row>
    <row r="52" spans="1:10" ht="15" customHeight="1">
      <c r="A52" s="16"/>
      <c r="B52" s="16" t="s">
        <v>76</v>
      </c>
      <c r="C52" s="81"/>
      <c r="D52" s="81"/>
      <c r="E52" s="83"/>
      <c r="F52" s="83"/>
      <c r="G52" s="20"/>
      <c r="H52" s="24"/>
      <c r="I52" s="24"/>
      <c r="J52" s="24"/>
    </row>
    <row r="53" spans="1:10" ht="15" customHeight="1">
      <c r="A53" s="16"/>
      <c r="B53" s="75" t="s">
        <v>36</v>
      </c>
      <c r="C53" s="81">
        <f>C$9</f>
        <v>215</v>
      </c>
      <c r="D53" s="81"/>
      <c r="E53" s="83">
        <v>1</v>
      </c>
      <c r="F53" s="83">
        <f>C53/C$9*E53</f>
        <v>1</v>
      </c>
      <c r="G53" s="20"/>
      <c r="H53" s="20">
        <v>66.171750000000003</v>
      </c>
      <c r="I53" s="20">
        <v>68.653190625000008</v>
      </c>
      <c r="J53" s="20">
        <v>73.900000000000006</v>
      </c>
    </row>
    <row r="54" spans="1:10" ht="15" customHeight="1">
      <c r="A54" s="16"/>
      <c r="B54" s="75" t="s">
        <v>81</v>
      </c>
      <c r="C54" s="81">
        <v>125</v>
      </c>
      <c r="D54" s="81" t="s">
        <v>85</v>
      </c>
      <c r="E54" s="83">
        <v>1</v>
      </c>
      <c r="F54" s="83">
        <f>C54/C$9*E54</f>
        <v>0.58139534883720934</v>
      </c>
      <c r="G54" s="20"/>
      <c r="H54" s="20">
        <v>38.471947674418608</v>
      </c>
      <c r="I54" s="20">
        <v>39.914645712209307</v>
      </c>
      <c r="J54" s="20">
        <v>42.96</v>
      </c>
    </row>
    <row r="55" spans="1:10" ht="15" customHeight="1">
      <c r="A55" s="16"/>
      <c r="B55" s="75" t="s">
        <v>87</v>
      </c>
      <c r="C55" s="81">
        <f>C38</f>
        <v>600</v>
      </c>
      <c r="D55" s="81"/>
      <c r="E55" s="83">
        <v>1.76</v>
      </c>
      <c r="F55" s="83">
        <f t="shared" ref="F55:F56" si="0">F38</f>
        <v>4.9118846033239256</v>
      </c>
      <c r="G55" s="20"/>
      <c r="H55" s="20">
        <v>325.02799999999996</v>
      </c>
      <c r="I55" s="20">
        <v>337.21655000000004</v>
      </c>
      <c r="J55" s="20">
        <v>362.98</v>
      </c>
    </row>
    <row r="56" spans="1:10" ht="15" customHeight="1">
      <c r="A56" s="16"/>
      <c r="B56" s="75" t="s">
        <v>139</v>
      </c>
      <c r="C56" s="81">
        <f>C39</f>
        <v>12</v>
      </c>
      <c r="D56" s="81" t="s">
        <v>70</v>
      </c>
      <c r="E56" s="83">
        <v>1.76</v>
      </c>
      <c r="F56" s="83">
        <f t="shared" si="0"/>
        <v>9.8306679209783629E-2</v>
      </c>
      <c r="G56" s="20"/>
      <c r="H56" s="20">
        <v>6.5051250000000005</v>
      </c>
      <c r="I56" s="20">
        <v>6.7490671875000006</v>
      </c>
      <c r="J56" s="20">
        <v>7.26</v>
      </c>
    </row>
    <row r="57" spans="1:10" ht="15" customHeight="1">
      <c r="A57" s="16"/>
      <c r="B57" s="16" t="s">
        <v>77</v>
      </c>
      <c r="C57" s="81"/>
      <c r="D57" s="81"/>
      <c r="E57" s="83"/>
      <c r="F57" s="83"/>
      <c r="G57" s="20"/>
      <c r="H57" s="24"/>
      <c r="I57" s="24"/>
      <c r="J57" s="24"/>
    </row>
    <row r="58" spans="1:10" ht="15" customHeight="1">
      <c r="A58" s="16"/>
      <c r="B58" s="75" t="s">
        <v>36</v>
      </c>
      <c r="C58" s="81">
        <f>$C$9</f>
        <v>215</v>
      </c>
      <c r="D58" s="81"/>
      <c r="E58" s="83">
        <v>1</v>
      </c>
      <c r="F58" s="83">
        <f>C58/C$9*E58</f>
        <v>1</v>
      </c>
      <c r="G58" s="20"/>
      <c r="H58" s="20">
        <v>66.171750000000003</v>
      </c>
      <c r="I58" s="20">
        <v>68.653190625000008</v>
      </c>
      <c r="J58" s="20">
        <v>73.900000000000006</v>
      </c>
    </row>
    <row r="59" spans="1:10" ht="15" customHeight="1">
      <c r="A59" s="16"/>
      <c r="B59" s="75" t="s">
        <v>81</v>
      </c>
      <c r="C59" s="81">
        <v>70</v>
      </c>
      <c r="D59" s="81" t="s">
        <v>85</v>
      </c>
      <c r="E59" s="83">
        <v>1</v>
      </c>
      <c r="F59" s="83">
        <f>C59/C$9*E59</f>
        <v>0.32558139534883723</v>
      </c>
      <c r="G59" s="20"/>
      <c r="H59" s="20">
        <v>21.54429069767442</v>
      </c>
      <c r="I59" s="20">
        <v>22.352201598837212</v>
      </c>
      <c r="J59" s="20">
        <v>24.06</v>
      </c>
    </row>
    <row r="60" spans="1:10" ht="15" customHeight="1">
      <c r="A60" s="16"/>
      <c r="B60" s="75" t="s">
        <v>87</v>
      </c>
      <c r="C60" s="81">
        <f>C38</f>
        <v>600</v>
      </c>
      <c r="D60" s="81"/>
      <c r="E60" s="83">
        <v>1.76</v>
      </c>
      <c r="F60" s="83">
        <f>F38</f>
        <v>4.9118846033239256</v>
      </c>
      <c r="G60" s="20"/>
      <c r="H60" s="20">
        <v>325.02799999999996</v>
      </c>
      <c r="I60" s="20">
        <v>337.21655000000004</v>
      </c>
      <c r="J60" s="20">
        <v>362.98</v>
      </c>
    </row>
    <row r="61" spans="1:10" ht="15" customHeight="1">
      <c r="A61" s="16"/>
      <c r="B61" s="75" t="s">
        <v>139</v>
      </c>
      <c r="C61" s="81">
        <f t="shared" ref="C61:F61" si="1">C39</f>
        <v>12</v>
      </c>
      <c r="D61" s="81" t="str">
        <f t="shared" si="1"/>
        <v>seat</v>
      </c>
      <c r="E61" s="83">
        <v>1.76</v>
      </c>
      <c r="F61" s="83">
        <f t="shared" si="1"/>
        <v>9.8306679209783629E-2</v>
      </c>
      <c r="G61" s="20"/>
      <c r="H61" s="20">
        <v>6.5051250000000005</v>
      </c>
      <c r="I61" s="20">
        <v>6.7490671875000006</v>
      </c>
      <c r="J61" s="20">
        <v>7.26</v>
      </c>
    </row>
    <row r="62" spans="1:10" ht="15" customHeight="1">
      <c r="A62" s="16"/>
      <c r="B62" s="17" t="s">
        <v>80</v>
      </c>
      <c r="C62" s="81"/>
      <c r="D62" s="81"/>
      <c r="E62" s="83"/>
      <c r="F62" s="83"/>
      <c r="G62" s="20"/>
      <c r="H62" s="24"/>
      <c r="I62" s="24"/>
      <c r="J62" s="24"/>
    </row>
    <row r="63" spans="1:10" ht="15" customHeight="1">
      <c r="A63" s="16"/>
      <c r="B63" s="17" t="s">
        <v>136</v>
      </c>
      <c r="C63" s="81">
        <v>300</v>
      </c>
      <c r="D63" s="81" t="s">
        <v>71</v>
      </c>
      <c r="E63" s="83">
        <v>1.1499999999999999</v>
      </c>
      <c r="F63" s="83">
        <f>C63/C$9*E63</f>
        <v>1.6046511627906976</v>
      </c>
      <c r="G63" s="20"/>
      <c r="H63" s="20">
        <v>106.18257558139535</v>
      </c>
      <c r="I63" s="20">
        <v>110.16442216569769</v>
      </c>
      <c r="J63" s="20">
        <v>118.58</v>
      </c>
    </row>
    <row r="64" spans="1:10" ht="15" customHeight="1">
      <c r="A64" s="16"/>
      <c r="B64" s="17" t="s">
        <v>137</v>
      </c>
      <c r="C64" s="81">
        <v>150</v>
      </c>
      <c r="D64" s="81" t="s">
        <v>71</v>
      </c>
      <c r="E64" s="83">
        <v>1.1499999999999999</v>
      </c>
      <c r="F64" s="83">
        <f>C64/C$9*E64</f>
        <v>0.80232558139534882</v>
      </c>
      <c r="G64" s="20"/>
      <c r="H64" s="20">
        <v>53.091287790697677</v>
      </c>
      <c r="I64" s="20">
        <v>55.082211082848843</v>
      </c>
      <c r="J64" s="20">
        <v>59.29</v>
      </c>
    </row>
    <row r="65" spans="1:10" ht="15" customHeight="1">
      <c r="A65" s="16"/>
      <c r="B65" s="75" t="s">
        <v>87</v>
      </c>
      <c r="C65" s="81">
        <f>C38</f>
        <v>600</v>
      </c>
      <c r="D65" s="81"/>
      <c r="E65" s="83">
        <v>1.76</v>
      </c>
      <c r="F65" s="83">
        <f>F38</f>
        <v>4.9118846033239256</v>
      </c>
      <c r="G65" s="20"/>
      <c r="H65" s="20">
        <v>325.02799999999996</v>
      </c>
      <c r="I65" s="20">
        <v>337.21655000000004</v>
      </c>
      <c r="J65" s="20">
        <v>362.98</v>
      </c>
    </row>
    <row r="66" spans="1:10" ht="15" customHeight="1">
      <c r="A66" s="16"/>
      <c r="B66" s="75" t="str">
        <f>B56</f>
        <v>Additional Seating (per seat)</v>
      </c>
      <c r="C66" s="81">
        <f>C39</f>
        <v>12</v>
      </c>
      <c r="D66" s="81" t="str">
        <f>D39</f>
        <v>seat</v>
      </c>
      <c r="E66" s="83">
        <v>1.76</v>
      </c>
      <c r="F66" s="83">
        <f>F39</f>
        <v>9.8306679209783629E-2</v>
      </c>
      <c r="G66" s="20"/>
      <c r="H66" s="20">
        <v>6.5051250000000005</v>
      </c>
      <c r="I66" s="20">
        <v>6.7490671875000006</v>
      </c>
      <c r="J66" s="20">
        <v>7.26</v>
      </c>
    </row>
    <row r="67" spans="1:10" ht="15" customHeight="1">
      <c r="A67" s="16"/>
      <c r="B67" s="17" t="s">
        <v>86</v>
      </c>
      <c r="C67" s="68">
        <f>C30</f>
        <v>430</v>
      </c>
      <c r="D67" s="81"/>
      <c r="E67" s="83">
        <v>1.76</v>
      </c>
      <c r="F67" s="83">
        <f t="shared" ref="F67:F72" si="2">C67/C$9*E67</f>
        <v>3.52</v>
      </c>
      <c r="G67" s="20"/>
      <c r="H67" s="20">
        <v>232.92456000000001</v>
      </c>
      <c r="I67" s="20">
        <v>241.65923100000003</v>
      </c>
      <c r="J67" s="20">
        <v>260.12</v>
      </c>
    </row>
    <row r="68" spans="1:10" ht="15" customHeight="1">
      <c r="A68" s="16"/>
      <c r="B68" s="75" t="str">
        <f>B31</f>
        <v>Additional Seating</v>
      </c>
      <c r="C68" s="68">
        <f>C31</f>
        <v>8</v>
      </c>
      <c r="D68" s="81" t="s">
        <v>70</v>
      </c>
      <c r="E68" s="83">
        <v>1.76</v>
      </c>
      <c r="F68" s="83">
        <f t="shared" si="2"/>
        <v>6.5488372093023259E-2</v>
      </c>
      <c r="G68" s="20"/>
      <c r="H68" s="20">
        <v>4.3334801860465122</v>
      </c>
      <c r="I68" s="20">
        <v>4.4959856930232567</v>
      </c>
      <c r="J68" s="20">
        <v>4.84</v>
      </c>
    </row>
    <row r="69" spans="1:10" ht="15" customHeight="1">
      <c r="A69" s="16"/>
      <c r="B69" s="17" t="s">
        <v>75</v>
      </c>
      <c r="C69" s="129">
        <f>2700/2</f>
        <v>1350</v>
      </c>
      <c r="D69" s="60">
        <v>1.1499999999999999</v>
      </c>
      <c r="E69" s="83">
        <v>1.1499999999999999</v>
      </c>
      <c r="F69" s="83">
        <f t="shared" si="2"/>
        <v>7.2209302325581382</v>
      </c>
      <c r="G69" s="20"/>
      <c r="H69" s="20">
        <v>477.82159011627903</v>
      </c>
      <c r="I69" s="20">
        <v>495.73989974563949</v>
      </c>
      <c r="J69" s="20">
        <v>533.62</v>
      </c>
    </row>
    <row r="70" spans="1:10" ht="15" customHeight="1">
      <c r="A70" s="16"/>
      <c r="B70" s="17" t="s">
        <v>138</v>
      </c>
      <c r="C70" s="81">
        <v>270</v>
      </c>
      <c r="D70" s="81"/>
      <c r="E70" s="83">
        <v>1</v>
      </c>
      <c r="F70" s="83">
        <f t="shared" si="2"/>
        <v>1.2558139534883721</v>
      </c>
      <c r="G70" s="20"/>
      <c r="H70" s="20">
        <v>83.103750000000005</v>
      </c>
      <c r="I70" s="20">
        <v>86.220140625000013</v>
      </c>
      <c r="J70" s="20">
        <v>92.81</v>
      </c>
    </row>
    <row r="71" spans="1:10" ht="15" customHeight="1">
      <c r="A71" s="16"/>
      <c r="B71" s="17" t="s">
        <v>88</v>
      </c>
      <c r="C71" s="81">
        <f>C30</f>
        <v>430</v>
      </c>
      <c r="D71" s="81"/>
      <c r="E71" s="83">
        <v>1.76</v>
      </c>
      <c r="F71" s="83">
        <f t="shared" si="2"/>
        <v>3.52</v>
      </c>
      <c r="G71" s="20"/>
      <c r="H71" s="20">
        <v>232.92456000000001</v>
      </c>
      <c r="I71" s="20">
        <v>241.65923100000003</v>
      </c>
      <c r="J71" s="20">
        <v>260.12</v>
      </c>
    </row>
    <row r="72" spans="1:10" ht="15" customHeight="1">
      <c r="A72" s="16"/>
      <c r="B72" s="75" t="str">
        <f>B68</f>
        <v>Additional Seating</v>
      </c>
      <c r="C72" s="81">
        <v>8</v>
      </c>
      <c r="D72" s="81"/>
      <c r="E72" s="83">
        <v>1.76</v>
      </c>
      <c r="F72" s="83">
        <f t="shared" si="2"/>
        <v>6.5488372093023259E-2</v>
      </c>
      <c r="G72" s="20"/>
      <c r="H72" s="20">
        <v>4.3334801860465122</v>
      </c>
      <c r="I72" s="20">
        <v>4.4959856930232567</v>
      </c>
      <c r="J72" s="20">
        <v>4.84</v>
      </c>
    </row>
    <row r="73" spans="1:10" ht="6" customHeight="1">
      <c r="A73" s="14"/>
      <c r="B73" s="14"/>
      <c r="C73" s="14"/>
      <c r="D73" s="14"/>
      <c r="E73" s="14"/>
      <c r="F73" s="14"/>
      <c r="G73" s="15"/>
      <c r="H73" s="9"/>
      <c r="I73" s="9"/>
      <c r="J73" s="9"/>
    </row>
    <row r="74" spans="1:10" ht="6" customHeight="1">
      <c r="A74" s="7"/>
      <c r="B74" s="7"/>
      <c r="C74" s="7"/>
      <c r="D74" s="7"/>
      <c r="E74" s="7"/>
      <c r="F74" s="7"/>
      <c r="G74" s="13"/>
      <c r="H74" s="6"/>
      <c r="I74" s="6"/>
      <c r="J74" s="6"/>
    </row>
    <row r="75" spans="1:10">
      <c r="A75" s="105" t="str">
        <f>"[1]  All sewer service charges are effective July 1."</f>
        <v>[1]  All sewer service charges are effective July 1.</v>
      </c>
      <c r="B75" s="105"/>
      <c r="C75" s="16"/>
      <c r="D75" s="16"/>
      <c r="E75" s="16"/>
      <c r="F75" s="16"/>
    </row>
    <row r="76" spans="1:10">
      <c r="A76" s="105" t="str">
        <f>"[2]  "&amp;Rates!$C$53</f>
        <v>[2]  The YMCA has a payment agreement based on annual flow.</v>
      </c>
      <c r="B76" s="105"/>
      <c r="C76" s="16"/>
      <c r="D76" s="16"/>
      <c r="E76" s="16"/>
      <c r="F76" s="16"/>
    </row>
    <row r="77" spans="1:10">
      <c r="H77" s="24"/>
      <c r="I77" s="4"/>
    </row>
    <row r="78" spans="1:10">
      <c r="H78" s="24"/>
      <c r="I78" s="4"/>
    </row>
    <row r="80" spans="1:10">
      <c r="H80" s="24"/>
    </row>
    <row r="81" spans="7:9">
      <c r="G81" s="24"/>
      <c r="H81" s="24"/>
      <c r="I81" s="4"/>
    </row>
    <row r="83" spans="7:9">
      <c r="G83" s="24"/>
      <c r="H83" s="24"/>
      <c r="I83" s="4"/>
    </row>
    <row r="84" spans="7:9">
      <c r="G84" s="24"/>
      <c r="H84" s="24"/>
      <c r="I84" s="4"/>
    </row>
    <row r="85" spans="7:9">
      <c r="G85" s="24"/>
      <c r="H85" s="24"/>
      <c r="I85" s="4"/>
    </row>
  </sheetData>
  <phoneticPr fontId="0" type="noConversion"/>
  <printOptions horizontalCentered="1"/>
  <pageMargins left="0.5" right="0.5" top="1" bottom="0.5" header="0.5" footer="0.5"/>
  <pageSetup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9"/>
  <sheetViews>
    <sheetView showGridLines="0" workbookViewId="0">
      <selection activeCell="C1" sqref="C1"/>
    </sheetView>
  </sheetViews>
  <sheetFormatPr defaultRowHeight="12.75"/>
  <cols>
    <col min="1" max="1" width="7.28515625" customWidth="1"/>
    <col min="2" max="2" width="29.42578125" customWidth="1"/>
    <col min="3" max="3" width="34.28515625" customWidth="1"/>
    <col min="4" max="4" width="8.28515625" customWidth="1"/>
    <col min="5" max="5" width="7.85546875" customWidth="1"/>
    <col min="6" max="6" width="9" customWidth="1"/>
    <col min="7" max="8" width="12.7109375" customWidth="1"/>
    <col min="9" max="9" width="12.7109375" style="66" customWidth="1"/>
    <col min="10" max="10" width="12.7109375" customWidth="1"/>
    <col min="15" max="17" width="8.7109375" customWidth="1"/>
    <col min="18" max="18" width="11.7109375" customWidth="1"/>
    <col min="19" max="19" width="8.140625" bestFit="1" customWidth="1"/>
  </cols>
  <sheetData>
    <row r="1" spans="1:25">
      <c r="C1" s="167" t="s">
        <v>149</v>
      </c>
    </row>
    <row r="2" spans="1:25" ht="18">
      <c r="D2" s="159"/>
      <c r="I2"/>
      <c r="W2">
        <v>2002</v>
      </c>
      <c r="X2">
        <v>6480</v>
      </c>
      <c r="Y2" s="86"/>
    </row>
    <row r="3" spans="1:25" ht="18">
      <c r="D3" s="159" t="s">
        <v>141</v>
      </c>
      <c r="I3" s="18"/>
      <c r="W3">
        <v>2003</v>
      </c>
      <c r="X3">
        <v>6635</v>
      </c>
      <c r="Y3" s="86">
        <f>Y5/(X5/X3)</f>
        <v>3684.1412650936059</v>
      </c>
    </row>
    <row r="4" spans="1:25" ht="7.5" customHeight="1" thickBot="1">
      <c r="D4" s="159"/>
      <c r="I4" s="18"/>
      <c r="Y4" s="86"/>
    </row>
    <row r="5" spans="1:25" ht="15">
      <c r="D5" s="95" t="s">
        <v>13</v>
      </c>
      <c r="E5" s="96"/>
      <c r="F5" s="101" t="s">
        <v>94</v>
      </c>
      <c r="G5" s="103" t="s">
        <v>24</v>
      </c>
      <c r="I5" s="18"/>
      <c r="W5">
        <v>2004</v>
      </c>
      <c r="X5">
        <v>7017</v>
      </c>
      <c r="Y5" s="86">
        <f t="shared" ref="Y5:Y10" si="0">Y6/(X6/X5)</f>
        <v>3896.2500764373526</v>
      </c>
    </row>
    <row r="6" spans="1:25" ht="13.5" thickBot="1">
      <c r="D6" s="84" t="s">
        <v>93</v>
      </c>
      <c r="E6" s="87" t="s">
        <v>6</v>
      </c>
      <c r="F6" s="102" t="s">
        <v>2</v>
      </c>
      <c r="G6" s="104" t="s">
        <v>27</v>
      </c>
      <c r="I6" s="18"/>
      <c r="W6">
        <v>2005</v>
      </c>
      <c r="X6">
        <v>7355</v>
      </c>
      <c r="Y6" s="86">
        <f t="shared" si="0"/>
        <v>4083.9275063697773</v>
      </c>
    </row>
    <row r="7" spans="1:25" ht="13.5" thickBot="1">
      <c r="D7" s="88" t="s">
        <v>92</v>
      </c>
      <c r="E7" s="91">
        <v>2011</v>
      </c>
      <c r="F7" s="91">
        <v>9027</v>
      </c>
      <c r="G7" s="97">
        <v>5012.32</v>
      </c>
      <c r="I7" s="18"/>
      <c r="W7">
        <v>2006</v>
      </c>
      <c r="X7">
        <v>7695</v>
      </c>
      <c r="Y7" s="86">
        <f t="shared" si="0"/>
        <v>4272.7154536390808</v>
      </c>
    </row>
    <row r="8" spans="1:25" ht="13.5" thickBot="1">
      <c r="D8" s="89" t="s">
        <v>92</v>
      </c>
      <c r="E8" s="92">
        <v>2012</v>
      </c>
      <c r="F8" s="92">
        <v>9273</v>
      </c>
      <c r="G8" s="98">
        <f>G7*F8/F7</f>
        <v>5148.9136324360252</v>
      </c>
      <c r="I8" s="18"/>
      <c r="W8">
        <v>2007</v>
      </c>
      <c r="X8">
        <v>7865</v>
      </c>
      <c r="Y8" s="86">
        <f t="shared" si="0"/>
        <v>4367.1094272737328</v>
      </c>
    </row>
    <row r="9" spans="1:25" ht="13.5" thickBot="1">
      <c r="D9" s="88" t="s">
        <v>92</v>
      </c>
      <c r="E9" s="93">
        <v>2013</v>
      </c>
      <c r="F9" s="93">
        <v>9484</v>
      </c>
      <c r="G9" s="99">
        <f>G8*F9/F8</f>
        <v>5266.0732114766806</v>
      </c>
      <c r="I9" s="18"/>
      <c r="W9">
        <v>2008</v>
      </c>
      <c r="X9">
        <v>8112</v>
      </c>
      <c r="Y9" s="86">
        <f t="shared" si="0"/>
        <v>4504.2583183781971</v>
      </c>
    </row>
    <row r="10" spans="1:25" ht="13.5" thickBot="1">
      <c r="D10" s="89" t="s">
        <v>92</v>
      </c>
      <c r="E10" s="92">
        <v>2014</v>
      </c>
      <c r="F10" s="92">
        <v>9750</v>
      </c>
      <c r="G10" s="98">
        <f>G9*F10/F9</f>
        <v>5413.7720172814879</v>
      </c>
      <c r="I10"/>
      <c r="W10">
        <v>2009</v>
      </c>
      <c r="X10">
        <v>8528</v>
      </c>
      <c r="Y10" s="86">
        <f t="shared" si="0"/>
        <v>4735.2459244488746</v>
      </c>
    </row>
    <row r="11" spans="1:25" ht="13.5" thickBot="1">
      <c r="D11" s="163" t="s">
        <v>92</v>
      </c>
      <c r="E11" s="164">
        <v>2015</v>
      </c>
      <c r="F11" s="164">
        <v>9992</v>
      </c>
      <c r="G11" s="165">
        <v>5548.14</v>
      </c>
      <c r="W11">
        <v>2010</v>
      </c>
      <c r="X11">
        <v>8677</v>
      </c>
      <c r="Y11" s="86">
        <f>Y12/(X12/X11)</f>
        <v>4817.9794660463049</v>
      </c>
    </row>
    <row r="12" spans="1:25" ht="13.5" thickBot="1">
      <c r="D12" s="90" t="s">
        <v>92</v>
      </c>
      <c r="E12" s="94">
        <v>2015</v>
      </c>
      <c r="F12" s="166">
        <v>10279.94</v>
      </c>
      <c r="G12" s="100">
        <f>G10*F12/F10</f>
        <v>5708.0257960341187</v>
      </c>
      <c r="V12" t="s">
        <v>91</v>
      </c>
      <c r="W12">
        <v>2011</v>
      </c>
      <c r="X12">
        <v>9027</v>
      </c>
      <c r="Y12" s="86">
        <v>5012.32</v>
      </c>
    </row>
    <row r="14" spans="1:25" s="71" customFormat="1" ht="23.25">
      <c r="B14" s="69"/>
      <c r="E14" s="70"/>
      <c r="F14" s="70"/>
    </row>
    <row r="15" spans="1:25" s="71" customFormat="1" ht="23.25">
      <c r="B15" s="69" t="s">
        <v>28</v>
      </c>
      <c r="D15" s="70"/>
      <c r="E15" s="70"/>
      <c r="F15" s="70"/>
      <c r="G15" s="70"/>
    </row>
    <row r="16" spans="1:25" ht="8.1" customHeight="1">
      <c r="A16" s="65"/>
      <c r="B16" s="62"/>
      <c r="D16" s="62"/>
      <c r="E16" s="62"/>
      <c r="F16" s="62"/>
      <c r="G16" s="62"/>
      <c r="H16" s="66"/>
      <c r="I16"/>
    </row>
    <row r="17" spans="1:20" ht="7.5" customHeight="1">
      <c r="A17" s="25"/>
      <c r="B17" s="25"/>
      <c r="C17" s="25"/>
      <c r="D17" s="25"/>
      <c r="E17" s="25"/>
      <c r="F17" s="25"/>
      <c r="G17" s="25"/>
      <c r="H17" s="66"/>
      <c r="I17"/>
    </row>
    <row r="18" spans="1:20">
      <c r="A18" s="25" t="s">
        <v>17</v>
      </c>
      <c r="B18" s="25"/>
      <c r="C18" s="25"/>
      <c r="D18" s="25" t="s">
        <v>89</v>
      </c>
      <c r="E18" s="25" t="s">
        <v>66</v>
      </c>
      <c r="F18" s="25" t="s">
        <v>135</v>
      </c>
      <c r="G18" s="25" t="s">
        <v>24</v>
      </c>
      <c r="H18" s="66"/>
      <c r="I18"/>
    </row>
    <row r="19" spans="1:20">
      <c r="A19" s="25" t="s">
        <v>18</v>
      </c>
      <c r="B19" s="72" t="s">
        <v>29</v>
      </c>
      <c r="C19" s="72" t="s">
        <v>95</v>
      </c>
      <c r="D19" s="25" t="s">
        <v>90</v>
      </c>
      <c r="E19" s="25" t="s">
        <v>67</v>
      </c>
      <c r="F19" s="25" t="s">
        <v>30</v>
      </c>
      <c r="G19" s="25" t="s">
        <v>27</v>
      </c>
      <c r="H19" s="66"/>
      <c r="I19"/>
    </row>
    <row r="20" spans="1:20" ht="6" customHeight="1">
      <c r="A20" s="63"/>
      <c r="B20" s="117"/>
      <c r="C20" s="118"/>
      <c r="D20" s="119"/>
      <c r="E20" s="119"/>
      <c r="F20" s="119"/>
      <c r="G20" s="119"/>
      <c r="H20" s="66"/>
      <c r="I20"/>
    </row>
    <row r="21" spans="1:20">
      <c r="A21" s="63"/>
      <c r="B21" s="120" t="s">
        <v>10</v>
      </c>
      <c r="C21" s="118"/>
      <c r="D21" s="119"/>
      <c r="E21" s="119"/>
      <c r="F21" s="119"/>
      <c r="G21" s="119"/>
      <c r="H21" s="66"/>
      <c r="I21"/>
      <c r="T21" s="18"/>
    </row>
    <row r="22" spans="1:20">
      <c r="A22" s="64">
        <v>1</v>
      </c>
      <c r="B22" s="112" t="str">
        <f>Rates!C9</f>
        <v>Single Family</v>
      </c>
      <c r="C22" s="113" t="s">
        <v>96</v>
      </c>
      <c r="D22" s="114">
        <f>Rates!E9</f>
        <v>215</v>
      </c>
      <c r="E22" s="115">
        <f>Rates!F9</f>
        <v>1</v>
      </c>
      <c r="F22" s="115">
        <f>Rates!G9</f>
        <v>1</v>
      </c>
      <c r="G22" s="116">
        <f>G12</f>
        <v>5708.0257960341187</v>
      </c>
      <c r="H22" s="66"/>
      <c r="I22"/>
      <c r="J22" s="16"/>
      <c r="T22" s="18"/>
    </row>
    <row r="23" spans="1:20">
      <c r="A23" s="64">
        <f>A22+1</f>
        <v>2</v>
      </c>
      <c r="B23" s="106" t="str">
        <f>Rates!C10</f>
        <v>Multi-family</v>
      </c>
      <c r="C23" s="107" t="s">
        <v>97</v>
      </c>
      <c r="D23" s="108">
        <f>Rates!E10</f>
        <v>215</v>
      </c>
      <c r="E23" s="109">
        <f>Rates!F10</f>
        <v>1</v>
      </c>
      <c r="F23" s="109">
        <f>Rates!G10</f>
        <v>1</v>
      </c>
      <c r="G23" s="110">
        <f>ROUND(G$22*F23,2)</f>
        <v>5708.03</v>
      </c>
      <c r="H23" s="66"/>
      <c r="I23"/>
      <c r="T23" s="18"/>
    </row>
    <row r="24" spans="1:20" ht="36">
      <c r="A24" s="64">
        <f t="shared" ref="A24:A85" si="1">A23+1</f>
        <v>3</v>
      </c>
      <c r="B24" s="106" t="str">
        <f>Rates!C11</f>
        <v>Second Unit/Studios</v>
      </c>
      <c r="C24" s="162" t="s">
        <v>145</v>
      </c>
      <c r="D24" s="108">
        <f>Rates!E11</f>
        <v>160</v>
      </c>
      <c r="E24" s="109">
        <f>Rates!F11</f>
        <v>1</v>
      </c>
      <c r="F24" s="109">
        <f>Rates!G11</f>
        <v>0.74427720288491683</v>
      </c>
      <c r="G24" s="110">
        <f>ROUND(G$22*F24,2)</f>
        <v>4248.3500000000004</v>
      </c>
      <c r="H24" s="66"/>
      <c r="I24"/>
      <c r="T24" s="18"/>
    </row>
    <row r="25" spans="1:20">
      <c r="A25" s="64">
        <f t="shared" si="1"/>
        <v>4</v>
      </c>
      <c r="B25" s="122" t="str">
        <f>Rates!C12</f>
        <v>Mobile Home/Trailers</v>
      </c>
      <c r="C25" s="123"/>
      <c r="D25" s="124"/>
      <c r="E25" s="125"/>
      <c r="F25" s="125"/>
      <c r="G25" s="126"/>
      <c r="H25" s="66"/>
      <c r="I25"/>
      <c r="T25" s="18"/>
    </row>
    <row r="26" spans="1:20">
      <c r="A26" s="64"/>
      <c r="B26" s="121" t="str">
        <f>Rates!C13</f>
        <v>Manager Residence</v>
      </c>
      <c r="C26" s="113" t="s">
        <v>96</v>
      </c>
      <c r="D26" s="114">
        <f>Rates!E13</f>
        <v>215</v>
      </c>
      <c r="E26" s="115">
        <f>Rates!F13</f>
        <v>1</v>
      </c>
      <c r="F26" s="115">
        <f>Rates!G13</f>
        <v>1</v>
      </c>
      <c r="G26" s="116">
        <f>ROUND(G$22*F26,2)</f>
        <v>5708.03</v>
      </c>
      <c r="H26" s="66"/>
      <c r="I26"/>
      <c r="T26" s="18"/>
    </row>
    <row r="27" spans="1:20" hidden="1">
      <c r="A27" s="64">
        <f>A25+1</f>
        <v>5</v>
      </c>
      <c r="B27" s="111" t="str">
        <f>Rates!C14</f>
        <v>Trailer Space &lt;20 ft. wide</v>
      </c>
      <c r="C27" s="107" t="s">
        <v>98</v>
      </c>
      <c r="D27" s="108">
        <f>Rates!E14</f>
        <v>160</v>
      </c>
      <c r="E27" s="109">
        <f>Rates!F14</f>
        <v>1</v>
      </c>
      <c r="F27" s="109">
        <f>Rates!G14</f>
        <v>0.74427720288491683</v>
      </c>
      <c r="G27" s="110">
        <f>ROUND(G$22*F27,2)</f>
        <v>4248.3500000000004</v>
      </c>
      <c r="H27" s="66"/>
      <c r="I27"/>
      <c r="N27" s="18"/>
      <c r="S27" s="18"/>
      <c r="T27" s="18"/>
    </row>
    <row r="28" spans="1:20">
      <c r="A28" s="64">
        <f t="shared" si="1"/>
        <v>6</v>
      </c>
      <c r="B28" s="111" t="str">
        <f>LEFT(Rates!C15,13)</f>
        <v>Trailer Space</v>
      </c>
      <c r="C28" s="107" t="s">
        <v>99</v>
      </c>
      <c r="D28" s="108">
        <f>Rates!E15</f>
        <v>215</v>
      </c>
      <c r="E28" s="109">
        <f>Rates!F15</f>
        <v>1</v>
      </c>
      <c r="F28" s="109">
        <f>Rates!G15</f>
        <v>1</v>
      </c>
      <c r="G28" s="110">
        <f>ROUND(G$22*F28,2)</f>
        <v>5708.03</v>
      </c>
      <c r="H28" s="66"/>
      <c r="I28"/>
      <c r="N28" s="18"/>
      <c r="O28" s="18"/>
      <c r="P28" s="18"/>
      <c r="Q28" s="18"/>
      <c r="R28" s="18"/>
      <c r="S28" s="18"/>
      <c r="T28" s="18"/>
    </row>
    <row r="29" spans="1:20">
      <c r="A29" s="64">
        <f t="shared" si="1"/>
        <v>7</v>
      </c>
      <c r="B29" s="111" t="str">
        <f>Rates!C16</f>
        <v>Mobile Home Park Laundry</v>
      </c>
      <c r="C29" s="107" t="s">
        <v>100</v>
      </c>
      <c r="D29" s="108">
        <f>Rates!E16</f>
        <v>140</v>
      </c>
      <c r="E29" s="109">
        <f>Rates!F16</f>
        <v>1</v>
      </c>
      <c r="F29" s="109">
        <f>Rates!G16</f>
        <v>0.65114455942301663</v>
      </c>
      <c r="G29" s="110">
        <f>ROUND(G$22*F29,2)</f>
        <v>3716.75</v>
      </c>
      <c r="H29" s="66"/>
      <c r="I29"/>
      <c r="N29" s="18"/>
      <c r="O29" s="18"/>
      <c r="P29" s="18"/>
      <c r="Q29" s="18"/>
      <c r="R29" s="18"/>
      <c r="S29" s="18"/>
      <c r="T29" s="18"/>
    </row>
    <row r="30" spans="1:20">
      <c r="A30" s="64"/>
      <c r="B30" s="112" t="str">
        <f>Rates!C17</f>
        <v>Retirement Facility</v>
      </c>
      <c r="C30" s="113"/>
      <c r="D30" s="114"/>
      <c r="E30" s="115"/>
      <c r="F30" s="115"/>
      <c r="G30" s="116"/>
      <c r="H30" s="66"/>
      <c r="I30"/>
      <c r="T30" s="18"/>
    </row>
    <row r="31" spans="1:20">
      <c r="A31" s="64">
        <f>A29+1</f>
        <v>8</v>
      </c>
      <c r="B31" s="111" t="str">
        <f>Rates!C18</f>
        <v>Manager Residence</v>
      </c>
      <c r="C31" s="107" t="s">
        <v>96</v>
      </c>
      <c r="D31" s="108">
        <f>Rates!E18</f>
        <v>215</v>
      </c>
      <c r="E31" s="109">
        <f>Rates!F18</f>
        <v>1</v>
      </c>
      <c r="F31" s="109">
        <f>Rates!G18</f>
        <v>1</v>
      </c>
      <c r="G31" s="110">
        <f>ROUND(G$22*F31,2)</f>
        <v>5708.03</v>
      </c>
      <c r="H31" s="66"/>
      <c r="I31"/>
      <c r="T31" s="18"/>
    </row>
    <row r="32" spans="1:20">
      <c r="A32" s="64">
        <f>A31+1</f>
        <v>9</v>
      </c>
      <c r="B32" s="111" t="str">
        <f>Rates!C19</f>
        <v>Rooms w/o Kitchens</v>
      </c>
      <c r="C32" s="107" t="s">
        <v>96</v>
      </c>
      <c r="D32" s="108">
        <f>Rates!E19</f>
        <v>100</v>
      </c>
      <c r="E32" s="109">
        <f>Rates!F19</f>
        <v>1</v>
      </c>
      <c r="F32" s="109">
        <f>Rates!G19</f>
        <v>0.4651928504233302</v>
      </c>
      <c r="G32" s="110">
        <f>ROUND(G$22*F32,2)</f>
        <v>2655.33</v>
      </c>
      <c r="H32" s="66"/>
      <c r="I32"/>
      <c r="N32" s="18"/>
      <c r="O32" s="18"/>
      <c r="P32" s="18"/>
      <c r="Q32" s="18"/>
      <c r="R32" s="18"/>
      <c r="S32" s="18"/>
      <c r="T32" s="18"/>
    </row>
    <row r="33" spans="1:20">
      <c r="A33" s="64">
        <f>A32+1</f>
        <v>10</v>
      </c>
      <c r="B33" s="111" t="str">
        <f>Rates!C20</f>
        <v>Rooms w/ Kitchens</v>
      </c>
      <c r="C33" s="107" t="s">
        <v>96</v>
      </c>
      <c r="D33" s="108">
        <f>Rates!E20</f>
        <v>150</v>
      </c>
      <c r="E33" s="109">
        <f>Rates!F20</f>
        <v>1</v>
      </c>
      <c r="F33" s="109">
        <f>Rates!G20</f>
        <v>0.69771088115396673</v>
      </c>
      <c r="G33" s="110">
        <f>ROUND(G$22*F33,2)</f>
        <v>3982.55</v>
      </c>
      <c r="H33" s="66"/>
      <c r="I33"/>
      <c r="N33" s="18"/>
      <c r="O33" s="18"/>
      <c r="P33" s="18"/>
      <c r="Q33" s="18"/>
      <c r="R33" s="18"/>
      <c r="S33" s="18"/>
      <c r="T33" s="18"/>
    </row>
    <row r="34" spans="1:20" ht="18" customHeight="1">
      <c r="A34" s="64"/>
      <c r="B34" s="127" t="s">
        <v>11</v>
      </c>
      <c r="C34" s="123"/>
      <c r="D34" s="124"/>
      <c r="E34" s="125"/>
      <c r="F34" s="125"/>
      <c r="G34" s="126"/>
      <c r="H34" s="66"/>
      <c r="I34"/>
      <c r="N34" s="18"/>
      <c r="S34" s="18"/>
      <c r="T34" s="18"/>
    </row>
    <row r="35" spans="1:20">
      <c r="A35" s="64"/>
      <c r="B35" s="132" t="str">
        <f>Rates!C22</f>
        <v>Motel/Hotel</v>
      </c>
      <c r="C35" s="133"/>
      <c r="D35" s="134"/>
      <c r="E35" s="135"/>
      <c r="F35" s="135"/>
      <c r="G35" s="136"/>
      <c r="H35" s="66"/>
      <c r="I35"/>
    </row>
    <row r="36" spans="1:20">
      <c r="A36" s="64">
        <f>A33+1</f>
        <v>11</v>
      </c>
      <c r="B36" s="121" t="str">
        <f>Rates!C23</f>
        <v>Manager Residence</v>
      </c>
      <c r="C36" s="113" t="s">
        <v>96</v>
      </c>
      <c r="D36" s="114">
        <f>Rates!E23</f>
        <v>215</v>
      </c>
      <c r="E36" s="115">
        <f>Rates!F23</f>
        <v>1</v>
      </c>
      <c r="F36" s="115">
        <f>Rates!G23</f>
        <v>1</v>
      </c>
      <c r="G36" s="116">
        <f t="shared" ref="G36:G55" si="2">ROUND(G$22*F36,2)</f>
        <v>5708.03</v>
      </c>
      <c r="H36" s="66"/>
      <c r="I36"/>
    </row>
    <row r="37" spans="1:20">
      <c r="A37" s="64">
        <f t="shared" si="1"/>
        <v>12</v>
      </c>
      <c r="B37" s="111" t="str">
        <f>Rates!C24</f>
        <v>Rooms w/o Kitchens</v>
      </c>
      <c r="C37" s="107" t="s">
        <v>101</v>
      </c>
      <c r="D37" s="108">
        <f>Rates!E24</f>
        <v>100</v>
      </c>
      <c r="E37" s="109">
        <f>Rates!F24</f>
        <v>1</v>
      </c>
      <c r="F37" s="109">
        <f>Rates!G24</f>
        <v>0.4651928504233302</v>
      </c>
      <c r="G37" s="110">
        <f t="shared" si="2"/>
        <v>2655.33</v>
      </c>
      <c r="H37" s="66"/>
      <c r="I37"/>
    </row>
    <row r="38" spans="1:20">
      <c r="A38" s="64">
        <f t="shared" si="1"/>
        <v>13</v>
      </c>
      <c r="B38" s="111" t="str">
        <f>Rates!C25</f>
        <v>Rooms w/ Kitchens</v>
      </c>
      <c r="C38" s="107" t="s">
        <v>101</v>
      </c>
      <c r="D38" s="108">
        <f>Rates!E25</f>
        <v>150</v>
      </c>
      <c r="E38" s="109">
        <f>Rates!F25</f>
        <v>1</v>
      </c>
      <c r="F38" s="109">
        <f>Rates!G25</f>
        <v>0.69771088115396673</v>
      </c>
      <c r="G38" s="110">
        <f t="shared" si="2"/>
        <v>3982.55</v>
      </c>
      <c r="H38" s="66"/>
      <c r="I38"/>
    </row>
    <row r="39" spans="1:20">
      <c r="A39" s="64">
        <f t="shared" si="1"/>
        <v>14</v>
      </c>
      <c r="B39" s="106" t="str">
        <f>Rates!C26</f>
        <v>Laundrettes, per machine</v>
      </c>
      <c r="C39" s="107" t="s">
        <v>102</v>
      </c>
      <c r="D39" s="108">
        <f>Rates!E26</f>
        <v>160</v>
      </c>
      <c r="E39" s="109">
        <f>Rates!F26</f>
        <v>1</v>
      </c>
      <c r="F39" s="109">
        <f>Rates!G26</f>
        <v>0.74427720288491683</v>
      </c>
      <c r="G39" s="110">
        <f t="shared" si="2"/>
        <v>4248.3500000000004</v>
      </c>
      <c r="H39" s="66"/>
      <c r="I39"/>
    </row>
    <row r="40" spans="1:20">
      <c r="A40" s="64">
        <f t="shared" si="1"/>
        <v>15</v>
      </c>
      <c r="B40" s="106" t="str">
        <f>Rates!C27</f>
        <v>Beauty &amp; Barber Shops</v>
      </c>
      <c r="C40" s="107" t="s">
        <v>103</v>
      </c>
      <c r="D40" s="108">
        <f>Rates!E27</f>
        <v>215</v>
      </c>
      <c r="E40" s="109">
        <f>Rates!F27</f>
        <v>1</v>
      </c>
      <c r="F40" s="109">
        <f>Rates!G27</f>
        <v>1</v>
      </c>
      <c r="G40" s="110">
        <f t="shared" si="2"/>
        <v>5708.03</v>
      </c>
      <c r="H40" s="66"/>
      <c r="I40"/>
    </row>
    <row r="41" spans="1:20">
      <c r="A41" s="64">
        <f t="shared" si="1"/>
        <v>16</v>
      </c>
      <c r="B41" s="111" t="str">
        <f>Rates!C28</f>
        <v>Each Sink Over 2</v>
      </c>
      <c r="C41" s="107" t="s">
        <v>104</v>
      </c>
      <c r="D41" s="108">
        <f>Rates!E28</f>
        <v>100</v>
      </c>
      <c r="E41" s="109">
        <f>Rates!F28</f>
        <v>1</v>
      </c>
      <c r="F41" s="109">
        <f>Rates!G28</f>
        <v>0.4651928504233302</v>
      </c>
      <c r="G41" s="110">
        <f t="shared" si="2"/>
        <v>2655.33</v>
      </c>
      <c r="H41" s="66"/>
      <c r="I41"/>
    </row>
    <row r="42" spans="1:20">
      <c r="A42" s="64">
        <f t="shared" si="1"/>
        <v>17</v>
      </c>
      <c r="B42" s="106" t="str">
        <f>Rates!C29</f>
        <v>Gas Station w/Restroom</v>
      </c>
      <c r="C42" s="107" t="s">
        <v>103</v>
      </c>
      <c r="D42" s="108">
        <f>Rates!E29</f>
        <v>325</v>
      </c>
      <c r="E42" s="109">
        <f>Rates!F29</f>
        <v>1</v>
      </c>
      <c r="F42" s="109">
        <f>Rates!G29</f>
        <v>1.5117591721542802</v>
      </c>
      <c r="G42" s="110">
        <f t="shared" si="2"/>
        <v>8629.16</v>
      </c>
      <c r="H42" s="66"/>
      <c r="I42"/>
    </row>
    <row r="43" spans="1:20">
      <c r="A43" s="64">
        <f t="shared" si="1"/>
        <v>18</v>
      </c>
      <c r="B43" s="106" t="str">
        <f>Rates!C30</f>
        <v>Cocktail Lounge/Wine Tasting</v>
      </c>
      <c r="C43" s="107" t="s">
        <v>105</v>
      </c>
      <c r="D43" s="108">
        <f>Rates!E30</f>
        <v>430</v>
      </c>
      <c r="E43" s="109">
        <f>Rates!F30</f>
        <v>1</v>
      </c>
      <c r="F43" s="109">
        <f>Rates!G30</f>
        <v>2.0001567889620571</v>
      </c>
      <c r="G43" s="110">
        <f t="shared" si="2"/>
        <v>11416.95</v>
      </c>
      <c r="H43" s="66"/>
      <c r="I43"/>
    </row>
    <row r="44" spans="1:20">
      <c r="A44" s="64">
        <f t="shared" si="1"/>
        <v>19</v>
      </c>
      <c r="B44" s="111" t="str">
        <f>Rates!C31</f>
        <v>Additional Seating</v>
      </c>
      <c r="C44" s="107" t="s">
        <v>106</v>
      </c>
      <c r="D44" s="108">
        <f>Rates!E31</f>
        <v>8</v>
      </c>
      <c r="E44" s="109">
        <f>Rates!F31</f>
        <v>1</v>
      </c>
      <c r="F44" s="109">
        <f>Rates!G31</f>
        <v>3.7158984007525868E-2</v>
      </c>
      <c r="G44" s="110">
        <f t="shared" si="2"/>
        <v>212.1</v>
      </c>
      <c r="H44" s="66"/>
      <c r="I44"/>
    </row>
    <row r="45" spans="1:20">
      <c r="A45" s="64">
        <f t="shared" si="1"/>
        <v>20</v>
      </c>
      <c r="B45" s="106" t="str">
        <f>Rates!C32</f>
        <v>Market, Major</v>
      </c>
      <c r="C45" s="107" t="s">
        <v>107</v>
      </c>
      <c r="D45" s="108">
        <f>Rates!E32</f>
        <v>750</v>
      </c>
      <c r="E45" s="109">
        <f>Rates!F32</f>
        <v>1.76</v>
      </c>
      <c r="F45" s="109">
        <f>Rates!G32</f>
        <v>6.1398557541549081</v>
      </c>
      <c r="G45" s="110">
        <f t="shared" si="2"/>
        <v>35046.46</v>
      </c>
      <c r="H45" s="66"/>
      <c r="I45"/>
    </row>
    <row r="46" spans="1:20">
      <c r="A46" s="64">
        <f t="shared" si="1"/>
        <v>21</v>
      </c>
      <c r="B46" s="106" t="str">
        <f>Rates!C33</f>
        <v>Convenience Market</v>
      </c>
      <c r="C46" s="107" t="s">
        <v>108</v>
      </c>
      <c r="D46" s="108">
        <f>Rates!E33</f>
        <v>215</v>
      </c>
      <c r="E46" s="109">
        <f>Rates!F33</f>
        <v>1</v>
      </c>
      <c r="F46" s="109">
        <f>Rates!G33</f>
        <v>1</v>
      </c>
      <c r="G46" s="110">
        <f t="shared" si="2"/>
        <v>5708.03</v>
      </c>
      <c r="H46" s="66"/>
      <c r="I46"/>
    </row>
    <row r="47" spans="1:20">
      <c r="A47" s="64">
        <f t="shared" si="1"/>
        <v>22</v>
      </c>
      <c r="B47" s="106" t="str">
        <f>Rates!C34</f>
        <v>Convenience Market w/Deli</v>
      </c>
      <c r="C47" s="107" t="s">
        <v>109</v>
      </c>
      <c r="D47" s="108">
        <f>Rates!E34</f>
        <v>270</v>
      </c>
      <c r="E47" s="109">
        <f>Rates!F34</f>
        <v>1.76</v>
      </c>
      <c r="F47" s="109">
        <f>Rates!G34</f>
        <v>2.2104107870805891</v>
      </c>
      <c r="G47" s="110">
        <f t="shared" si="2"/>
        <v>12617.08</v>
      </c>
      <c r="H47" s="66"/>
      <c r="I47"/>
    </row>
    <row r="48" spans="1:20">
      <c r="A48" s="64">
        <f t="shared" si="1"/>
        <v>23</v>
      </c>
      <c r="B48" s="106" t="str">
        <f>Rates!C35</f>
        <v>Deli</v>
      </c>
      <c r="C48" s="107" t="s">
        <v>109</v>
      </c>
      <c r="D48" s="108">
        <f>Rates!E35</f>
        <v>260</v>
      </c>
      <c r="E48" s="109">
        <f>Rates!F35</f>
        <v>1</v>
      </c>
      <c r="F48" s="109">
        <f>Rates!G35</f>
        <v>1.2093132643461899</v>
      </c>
      <c r="G48" s="110">
        <f t="shared" si="2"/>
        <v>6902.79</v>
      </c>
      <c r="H48" s="66"/>
      <c r="I48"/>
    </row>
    <row r="49" spans="1:9">
      <c r="A49" s="64">
        <f t="shared" si="1"/>
        <v>24</v>
      </c>
      <c r="B49" s="106" t="str">
        <f>Rates!C36</f>
        <v>Office &amp; Retail</v>
      </c>
      <c r="C49" s="107" t="s">
        <v>110</v>
      </c>
      <c r="D49" s="108">
        <f>Rates!E36</f>
        <v>215</v>
      </c>
      <c r="E49" s="109">
        <f>Rates!F36</f>
        <v>1</v>
      </c>
      <c r="F49" s="109">
        <f>Rates!G36</f>
        <v>1</v>
      </c>
      <c r="G49" s="110">
        <f t="shared" si="2"/>
        <v>5708.03</v>
      </c>
      <c r="H49" s="66"/>
      <c r="I49"/>
    </row>
    <row r="50" spans="1:9">
      <c r="A50" s="64">
        <f t="shared" si="1"/>
        <v>25</v>
      </c>
      <c r="B50" s="111" t="str">
        <f>Rates!C37</f>
        <v>Units w/o Toilets</v>
      </c>
      <c r="C50" s="107" t="s">
        <v>111</v>
      </c>
      <c r="D50" s="108">
        <f>Rates!E37</f>
        <v>100</v>
      </c>
      <c r="E50" s="109">
        <f>Rates!F37</f>
        <v>1</v>
      </c>
      <c r="F50" s="109">
        <f>Rates!G37</f>
        <v>0.4651928504233302</v>
      </c>
      <c r="G50" s="110">
        <f t="shared" si="2"/>
        <v>2655.33</v>
      </c>
      <c r="H50" s="66"/>
      <c r="I50"/>
    </row>
    <row r="51" spans="1:9">
      <c r="A51" s="64">
        <f t="shared" si="1"/>
        <v>26</v>
      </c>
      <c r="B51" s="106" t="str">
        <f>Rates!C38</f>
        <v>Restaurant Full Service</v>
      </c>
      <c r="C51" s="107" t="s">
        <v>112</v>
      </c>
      <c r="D51" s="108">
        <f>Rates!E38</f>
        <v>600</v>
      </c>
      <c r="E51" s="109">
        <f>Rates!F38</f>
        <v>1.76</v>
      </c>
      <c r="F51" s="109">
        <f>Rates!G38</f>
        <v>4.9118846033239256</v>
      </c>
      <c r="G51" s="110">
        <f t="shared" si="2"/>
        <v>28037.16</v>
      </c>
      <c r="H51" s="66"/>
      <c r="I51"/>
    </row>
    <row r="52" spans="1:9">
      <c r="A52" s="64">
        <f t="shared" si="1"/>
        <v>27</v>
      </c>
      <c r="B52" s="111" t="str">
        <f>Rates!C39</f>
        <v>Additional Seating - Food</v>
      </c>
      <c r="C52" s="107" t="s">
        <v>106</v>
      </c>
      <c r="D52" s="108">
        <f>Rates!E39</f>
        <v>12</v>
      </c>
      <c r="E52" s="109">
        <f>Rates!F39</f>
        <v>1.76</v>
      </c>
      <c r="F52" s="109">
        <f>Rates!G39</f>
        <v>9.8306679209783629E-2</v>
      </c>
      <c r="G52" s="110">
        <f t="shared" si="2"/>
        <v>561.14</v>
      </c>
      <c r="H52" s="66"/>
      <c r="I52"/>
    </row>
    <row r="53" spans="1:9">
      <c r="A53" s="64">
        <f t="shared" si="1"/>
        <v>28</v>
      </c>
      <c r="B53" s="111" t="str">
        <f>Rates!C40</f>
        <v>Additional Seating - Bar/Banquet</v>
      </c>
      <c r="C53" s="107" t="s">
        <v>106</v>
      </c>
      <c r="D53" s="108">
        <f>Rates!E40</f>
        <v>8</v>
      </c>
      <c r="E53" s="109">
        <f>Rates!F40</f>
        <v>1</v>
      </c>
      <c r="F53" s="109">
        <f>Rates!G40</f>
        <v>3.7158984007525868E-2</v>
      </c>
      <c r="G53" s="110">
        <f t="shared" si="2"/>
        <v>212.1</v>
      </c>
      <c r="H53" s="66"/>
      <c r="I53"/>
    </row>
    <row r="54" spans="1:9">
      <c r="A54" s="64">
        <f t="shared" si="1"/>
        <v>29</v>
      </c>
      <c r="B54" s="106" t="str">
        <f>Rates!C41</f>
        <v>Coffee Specialty Retail</v>
      </c>
      <c r="C54" s="107" t="s">
        <v>113</v>
      </c>
      <c r="D54" s="108">
        <f>Rates!E41</f>
        <v>270</v>
      </c>
      <c r="E54" s="109">
        <f>Rates!F41</f>
        <v>1</v>
      </c>
      <c r="F54" s="109">
        <f>Rates!G41</f>
        <v>1.2558795860771401</v>
      </c>
      <c r="G54" s="110">
        <f t="shared" si="2"/>
        <v>7168.59</v>
      </c>
      <c r="H54" s="66"/>
      <c r="I54"/>
    </row>
    <row r="55" spans="1:9">
      <c r="A55" s="64">
        <f t="shared" si="1"/>
        <v>30</v>
      </c>
      <c r="B55" s="106" t="str">
        <f>Rates!C42</f>
        <v>Restaurant - Fast Food</v>
      </c>
      <c r="C55" s="107" t="s">
        <v>114</v>
      </c>
      <c r="D55" s="108">
        <f>Rates!E42</f>
        <v>240</v>
      </c>
      <c r="E55" s="109">
        <f>Rates!F42</f>
        <v>1.76</v>
      </c>
      <c r="F55" s="109">
        <f>Rates!G42</f>
        <v>1.9647224835371591</v>
      </c>
      <c r="G55" s="110">
        <f t="shared" si="2"/>
        <v>11214.69</v>
      </c>
      <c r="H55" s="66"/>
      <c r="I55"/>
    </row>
    <row r="56" spans="1:9" hidden="1">
      <c r="A56" s="64" t="e">
        <f>#REF!+1</f>
        <v>#REF!</v>
      </c>
      <c r="B56" s="106" t="str">
        <f>Rates!C43</f>
        <v>YMCA [1]</v>
      </c>
      <c r="C56" s="107"/>
      <c r="D56" s="108">
        <f>Rates!E43</f>
        <v>0</v>
      </c>
      <c r="E56" s="109">
        <f>Rates!F43</f>
        <v>0</v>
      </c>
      <c r="F56" s="109">
        <f>Rates!G43</f>
        <v>0</v>
      </c>
      <c r="G56" s="110">
        <f t="shared" ref="G56" si="3">ROUND(G$22*F56,2)</f>
        <v>0</v>
      </c>
      <c r="H56" s="66"/>
      <c r="I56"/>
    </row>
    <row r="57" spans="1:9" ht="18" customHeight="1">
      <c r="A57" s="64"/>
      <c r="B57" s="128" t="str">
        <f>Rates!B44</f>
        <v>Institutional</v>
      </c>
      <c r="C57" s="123"/>
      <c r="D57" s="124"/>
      <c r="E57" s="125"/>
      <c r="F57" s="125"/>
      <c r="G57" s="126"/>
      <c r="H57" s="66"/>
      <c r="I57"/>
    </row>
    <row r="58" spans="1:9">
      <c r="A58" s="64">
        <f>A55+1</f>
        <v>31</v>
      </c>
      <c r="B58" s="112" t="str">
        <f>Rates!C45</f>
        <v>Church</v>
      </c>
      <c r="C58" s="113" t="s">
        <v>117</v>
      </c>
      <c r="D58" s="114">
        <f>Rates!E45</f>
        <v>215</v>
      </c>
      <c r="E58" s="115">
        <f>Rates!F45</f>
        <v>1</v>
      </c>
      <c r="F58" s="115">
        <f>Rates!G45</f>
        <v>1</v>
      </c>
      <c r="G58" s="116">
        <f t="shared" ref="G58:G63" si="4">ROUND(G$22*F58,2)</f>
        <v>5708.03</v>
      </c>
      <c r="H58" s="66"/>
      <c r="I58"/>
    </row>
    <row r="59" spans="1:9">
      <c r="A59" s="64">
        <f t="shared" si="1"/>
        <v>32</v>
      </c>
      <c r="B59" s="106" t="str">
        <f>Rates!C46</f>
        <v>Pre/Elementary School, Per Student</v>
      </c>
      <c r="C59" s="107" t="s">
        <v>118</v>
      </c>
      <c r="D59" s="108">
        <f>Rates!E46</f>
        <v>7</v>
      </c>
      <c r="E59" s="109">
        <f>Rates!F46</f>
        <v>1</v>
      </c>
      <c r="F59" s="109">
        <f>D59/D22*E59</f>
        <v>3.255813953488372E-2</v>
      </c>
      <c r="G59" s="110">
        <f t="shared" si="4"/>
        <v>185.84</v>
      </c>
      <c r="H59" s="66"/>
      <c r="I59"/>
    </row>
    <row r="60" spans="1:9">
      <c r="A60" s="64">
        <f t="shared" si="1"/>
        <v>33</v>
      </c>
      <c r="B60" s="106" t="str">
        <f>Rates!C47</f>
        <v>High School, per Student</v>
      </c>
      <c r="C60" s="107" t="s">
        <v>119</v>
      </c>
      <c r="D60" s="108">
        <f>Rates!E47</f>
        <v>9</v>
      </c>
      <c r="E60" s="109">
        <f>Rates!F47</f>
        <v>1</v>
      </c>
      <c r="F60" s="109">
        <f>Rates!G47</f>
        <v>4.1862652869238001E-2</v>
      </c>
      <c r="G60" s="110">
        <f t="shared" si="4"/>
        <v>238.95</v>
      </c>
      <c r="H60" s="66"/>
      <c r="I60"/>
    </row>
    <row r="61" spans="1:9">
      <c r="A61" s="64">
        <f t="shared" si="1"/>
        <v>34</v>
      </c>
      <c r="B61" s="106" t="str">
        <f>Rates!C48</f>
        <v>Museum</v>
      </c>
      <c r="C61" s="107" t="s">
        <v>120</v>
      </c>
      <c r="D61" s="108">
        <f>Rates!E48</f>
        <v>215</v>
      </c>
      <c r="E61" s="109">
        <f>Rates!F48</f>
        <v>1</v>
      </c>
      <c r="F61" s="109">
        <f>Rates!G48</f>
        <v>1</v>
      </c>
      <c r="G61" s="110">
        <f t="shared" si="4"/>
        <v>5708.03</v>
      </c>
      <c r="H61" s="66"/>
      <c r="I61"/>
    </row>
    <row r="62" spans="1:9">
      <c r="A62" s="64">
        <f t="shared" si="1"/>
        <v>35</v>
      </c>
      <c r="B62" s="106" t="str">
        <f>Rates!C49</f>
        <v>Post Office</v>
      </c>
      <c r="C62" s="107" t="s">
        <v>120</v>
      </c>
      <c r="D62" s="108">
        <f>Rates!E49</f>
        <v>215</v>
      </c>
      <c r="E62" s="109">
        <f>Rates!F49</f>
        <v>1</v>
      </c>
      <c r="F62" s="109">
        <f>Rates!G49</f>
        <v>1</v>
      </c>
      <c r="G62" s="110">
        <f t="shared" si="4"/>
        <v>5708.03</v>
      </c>
      <c r="H62" s="66"/>
      <c r="I62"/>
    </row>
    <row r="63" spans="1:9">
      <c r="A63" s="64">
        <f t="shared" si="1"/>
        <v>36</v>
      </c>
      <c r="B63" s="106" t="str">
        <f>Rates!C50</f>
        <v>Public Park</v>
      </c>
      <c r="C63" s="107" t="s">
        <v>121</v>
      </c>
      <c r="D63" s="108">
        <f>Rates!E50</f>
        <v>500</v>
      </c>
      <c r="E63" s="109">
        <f>Rates!F50</f>
        <v>1</v>
      </c>
      <c r="F63" s="109">
        <f>Rates!G50</f>
        <v>2.3256506741925369</v>
      </c>
      <c r="G63" s="110">
        <f t="shared" si="4"/>
        <v>13274.87</v>
      </c>
      <c r="H63" s="66"/>
      <c r="I63"/>
    </row>
    <row r="64" spans="1:9" ht="18" customHeight="1">
      <c r="A64" s="64">
        <f t="shared" si="1"/>
        <v>37</v>
      </c>
      <c r="B64" s="128" t="str">
        <f>'Proposed Rates'!A51</f>
        <v>Additional Sewer Service Charges</v>
      </c>
      <c r="C64" s="123"/>
      <c r="D64" s="124"/>
      <c r="E64" s="125"/>
      <c r="F64" s="125"/>
      <c r="G64" s="126"/>
      <c r="H64" s="66"/>
      <c r="I64"/>
    </row>
    <row r="65" spans="1:9">
      <c r="A65" s="64">
        <f t="shared" si="1"/>
        <v>38</v>
      </c>
      <c r="B65" s="112" t="str">
        <f>'Proposed Rates'!B52</f>
        <v>Senior Living</v>
      </c>
      <c r="C65" s="113"/>
      <c r="D65" s="114"/>
      <c r="E65" s="115"/>
      <c r="F65" s="115"/>
      <c r="G65" s="116"/>
      <c r="H65" s="66"/>
      <c r="I65"/>
    </row>
    <row r="66" spans="1:9">
      <c r="A66" s="64">
        <f t="shared" si="1"/>
        <v>39</v>
      </c>
      <c r="B66" s="111" t="str">
        <f>'Proposed Rates'!B53</f>
        <v>Manager Residence</v>
      </c>
      <c r="C66" s="107" t="s">
        <v>96</v>
      </c>
      <c r="D66" s="108">
        <f>'Proposed Rates'!C53</f>
        <v>215</v>
      </c>
      <c r="E66" s="109">
        <f>'Proposed Rates'!E53</f>
        <v>1</v>
      </c>
      <c r="F66" s="109">
        <f>'Proposed Rates'!F53</f>
        <v>1</v>
      </c>
      <c r="G66" s="110">
        <f>ROUND(G$22*F66,2)</f>
        <v>5708.03</v>
      </c>
      <c r="H66" s="66"/>
      <c r="I66"/>
    </row>
    <row r="67" spans="1:9">
      <c r="A67" s="64">
        <v>40</v>
      </c>
      <c r="B67" s="111" t="s">
        <v>115</v>
      </c>
      <c r="C67" s="107" t="s">
        <v>115</v>
      </c>
      <c r="D67" s="108">
        <v>125</v>
      </c>
      <c r="E67" s="109">
        <v>1</v>
      </c>
      <c r="F67" s="109">
        <v>0.57999999999999996</v>
      </c>
      <c r="G67" s="110">
        <v>3318.6</v>
      </c>
      <c r="H67" s="66"/>
      <c r="I67"/>
    </row>
    <row r="68" spans="1:9">
      <c r="A68" s="64"/>
      <c r="B68" s="111" t="s">
        <v>87</v>
      </c>
      <c r="C68" s="107" t="s">
        <v>146</v>
      </c>
      <c r="D68" s="108">
        <v>600</v>
      </c>
      <c r="E68" s="109">
        <v>1.76</v>
      </c>
      <c r="F68" s="109">
        <v>4.91</v>
      </c>
      <c r="G68" s="110">
        <v>28037.16</v>
      </c>
      <c r="H68" s="66"/>
      <c r="I68"/>
    </row>
    <row r="69" spans="1:9">
      <c r="A69" s="64"/>
      <c r="B69" s="111" t="s">
        <v>148</v>
      </c>
      <c r="C69" s="107" t="s">
        <v>147</v>
      </c>
      <c r="D69" s="108">
        <v>12</v>
      </c>
      <c r="E69" s="109">
        <v>1.76</v>
      </c>
      <c r="F69" s="109">
        <v>0.1</v>
      </c>
      <c r="G69" s="110">
        <v>561.14</v>
      </c>
      <c r="H69" s="66"/>
      <c r="I69"/>
    </row>
    <row r="70" spans="1:9">
      <c r="A70" s="64">
        <v>41</v>
      </c>
      <c r="B70" s="122" t="str">
        <f>'Proposed Rates'!B57</f>
        <v>Recovery Ranch</v>
      </c>
      <c r="C70" s="123"/>
      <c r="D70" s="124"/>
      <c r="E70" s="125"/>
      <c r="F70" s="125"/>
      <c r="G70" s="126"/>
      <c r="H70" s="66"/>
      <c r="I70"/>
    </row>
    <row r="71" spans="1:9">
      <c r="A71" s="64">
        <f t="shared" si="1"/>
        <v>42</v>
      </c>
      <c r="B71" s="121" t="str">
        <f>'Proposed Rates'!B58</f>
        <v>Manager Residence</v>
      </c>
      <c r="C71" s="113" t="s">
        <v>96</v>
      </c>
      <c r="D71" s="114">
        <f>'Proposed Rates'!C58</f>
        <v>215</v>
      </c>
      <c r="E71" s="115">
        <f>'Proposed Rates'!E58</f>
        <v>1</v>
      </c>
      <c r="F71" s="115">
        <f>'Proposed Rates'!F58</f>
        <v>1</v>
      </c>
      <c r="G71" s="116">
        <f>ROUND(G$22*F71,2)</f>
        <v>5708.03</v>
      </c>
      <c r="H71" s="66"/>
      <c r="I71"/>
    </row>
    <row r="72" spans="1:9">
      <c r="A72" s="64">
        <f t="shared" si="1"/>
        <v>43</v>
      </c>
      <c r="B72" s="111" t="str">
        <f>'Proposed Rates'!B59</f>
        <v>per Bed</v>
      </c>
      <c r="C72" s="107" t="s">
        <v>115</v>
      </c>
      <c r="D72" s="108">
        <f>'Proposed Rates'!C59</f>
        <v>70</v>
      </c>
      <c r="E72" s="109">
        <f>'Proposed Rates'!E59</f>
        <v>1</v>
      </c>
      <c r="F72" s="109">
        <f>'Proposed Rates'!F59</f>
        <v>0.32558139534883723</v>
      </c>
      <c r="G72" s="110">
        <f>ROUND(G$22*F72,2)</f>
        <v>1858.43</v>
      </c>
      <c r="H72" s="66"/>
      <c r="I72"/>
    </row>
    <row r="73" spans="1:9">
      <c r="A73" s="64">
        <f t="shared" si="1"/>
        <v>44</v>
      </c>
      <c r="B73" s="111" t="str">
        <f>'Proposed Rates'!B60</f>
        <v>Food Service</v>
      </c>
      <c r="C73" s="107" t="str">
        <f>C51</f>
        <v>Up to 21 seats</v>
      </c>
      <c r="D73" s="108">
        <f>D51</f>
        <v>600</v>
      </c>
      <c r="E73" s="109">
        <f>E51</f>
        <v>1.76</v>
      </c>
      <c r="F73" s="109">
        <f>F51</f>
        <v>4.9118846033239256</v>
      </c>
      <c r="G73" s="110">
        <f>ROUND(G$22*F73,2)</f>
        <v>28037.16</v>
      </c>
      <c r="H73" s="66"/>
      <c r="I73"/>
    </row>
    <row r="74" spans="1:9">
      <c r="A74" s="64">
        <f t="shared" si="1"/>
        <v>45</v>
      </c>
      <c r="B74" s="111" t="str">
        <f>'Proposed Rates'!B61</f>
        <v>Additional Seating (per seat)</v>
      </c>
      <c r="C74" s="107" t="str">
        <f>C52</f>
        <v>Per seat</v>
      </c>
      <c r="D74" s="108">
        <f>'Proposed Rates'!C61</f>
        <v>12</v>
      </c>
      <c r="E74" s="109">
        <f>'Proposed Rates'!E61</f>
        <v>1.76</v>
      </c>
      <c r="F74" s="109">
        <f>'Proposed Rates'!F61</f>
        <v>9.8306679209783629E-2</v>
      </c>
      <c r="G74" s="110">
        <f>ROUND(G$22*F74,2)</f>
        <v>561.14</v>
      </c>
      <c r="H74" s="66"/>
      <c r="I74"/>
    </row>
    <row r="75" spans="1:9">
      <c r="A75" s="64">
        <f t="shared" si="1"/>
        <v>46</v>
      </c>
      <c r="B75" s="122" t="str">
        <f>'Proposed Rates'!B62</f>
        <v>Medical, Dental, Veterinarian</v>
      </c>
      <c r="C75" s="123"/>
      <c r="D75" s="124"/>
      <c r="E75" s="125"/>
      <c r="F75" s="125"/>
      <c r="G75" s="126"/>
      <c r="H75" s="66"/>
      <c r="I75"/>
    </row>
    <row r="76" spans="1:9">
      <c r="A76" s="64">
        <f t="shared" si="1"/>
        <v>47</v>
      </c>
      <c r="B76" s="112" t="str">
        <f>'Proposed Rates'!B63</f>
        <v>Clinic or Building (per 1,000 sf)</v>
      </c>
      <c r="C76" s="113" t="s">
        <v>116</v>
      </c>
      <c r="D76" s="114">
        <f>'Proposed Rates'!C63</f>
        <v>300</v>
      </c>
      <c r="E76" s="115">
        <f>'Proposed Rates'!E63</f>
        <v>1.1499999999999999</v>
      </c>
      <c r="F76" s="115">
        <f>'Proposed Rates'!F63</f>
        <v>1.6046511627906976</v>
      </c>
      <c r="G76" s="116">
        <f t="shared" ref="G76:G85" si="5">ROUND(G$22*F76,2)</f>
        <v>9159.39</v>
      </c>
      <c r="H76" s="66"/>
      <c r="I76"/>
    </row>
    <row r="77" spans="1:9">
      <c r="A77" s="64">
        <f t="shared" si="1"/>
        <v>48</v>
      </c>
      <c r="B77" s="106" t="str">
        <f>'Proposed Rates'!B64</f>
        <v>Billiard/Café (per 1,000 sf)</v>
      </c>
      <c r="C77" s="107" t="s">
        <v>140</v>
      </c>
      <c r="D77" s="108">
        <f>'Proposed Rates'!C64</f>
        <v>150</v>
      </c>
      <c r="E77" s="109">
        <f>'Proposed Rates'!E64</f>
        <v>1.1499999999999999</v>
      </c>
      <c r="F77" s="109">
        <f>'Proposed Rates'!F64</f>
        <v>0.80232558139534882</v>
      </c>
      <c r="G77" s="110">
        <f t="shared" si="5"/>
        <v>4579.7</v>
      </c>
      <c r="H77" s="66"/>
      <c r="I77"/>
    </row>
    <row r="78" spans="1:9">
      <c r="A78" s="64">
        <f t="shared" si="1"/>
        <v>49</v>
      </c>
      <c r="B78" s="111" t="str">
        <f>B73</f>
        <v>Food Service</v>
      </c>
      <c r="C78" s="107" t="str">
        <f>C73</f>
        <v>Up to 21 seats</v>
      </c>
      <c r="D78" s="108">
        <f>'Proposed Rates'!C65</f>
        <v>600</v>
      </c>
      <c r="E78" s="109">
        <f>'Proposed Rates'!E65</f>
        <v>1.76</v>
      </c>
      <c r="F78" s="109">
        <f>'Proposed Rates'!F65</f>
        <v>4.9118846033239256</v>
      </c>
      <c r="G78" s="110">
        <f t="shared" ref="G78:G79" si="6">ROUND(G$22*F78,2)</f>
        <v>28037.16</v>
      </c>
      <c r="H78" s="66"/>
      <c r="I78"/>
    </row>
    <row r="79" spans="1:9">
      <c r="A79" s="64">
        <f t="shared" si="1"/>
        <v>50</v>
      </c>
      <c r="B79" s="111" t="str">
        <f>B74</f>
        <v>Additional Seating (per seat)</v>
      </c>
      <c r="C79" s="107" t="str">
        <f>C74</f>
        <v>Per seat</v>
      </c>
      <c r="D79" s="108">
        <f>'Proposed Rates'!C66</f>
        <v>12</v>
      </c>
      <c r="E79" s="109">
        <f>'Proposed Rates'!E66</f>
        <v>1.76</v>
      </c>
      <c r="F79" s="109">
        <f>'Proposed Rates'!F66</f>
        <v>9.8306679209783629E-2</v>
      </c>
      <c r="G79" s="110">
        <f t="shared" si="6"/>
        <v>561.14</v>
      </c>
      <c r="H79" s="66"/>
      <c r="I79"/>
    </row>
    <row r="80" spans="1:9">
      <c r="A80" s="64">
        <f t="shared" si="1"/>
        <v>51</v>
      </c>
      <c r="B80" s="106" t="str">
        <f>'Proposed Rates'!B69</f>
        <v>Car Wash</v>
      </c>
      <c r="C80" s="107" t="s">
        <v>103</v>
      </c>
      <c r="D80" s="108">
        <f>'Proposed Rates'!C69</f>
        <v>1350</v>
      </c>
      <c r="E80" s="109">
        <f>'Proposed Rates'!E69</f>
        <v>1.1499999999999999</v>
      </c>
      <c r="F80" s="109">
        <f>'Proposed Rates'!F69</f>
        <v>7.2209302325581382</v>
      </c>
      <c r="G80" s="110">
        <f t="shared" si="5"/>
        <v>41217.26</v>
      </c>
      <c r="H80" s="66"/>
      <c r="I80"/>
    </row>
    <row r="81" spans="1:9">
      <c r="A81" s="64">
        <f t="shared" si="1"/>
        <v>52</v>
      </c>
      <c r="B81" s="106" t="str">
        <f>'Proposed Rates'!B67</f>
        <v>Cocktail Lounge with Food</v>
      </c>
      <c r="C81" s="107" t="s">
        <v>109</v>
      </c>
      <c r="D81" s="108">
        <f>'Proposed Rates'!C67</f>
        <v>430</v>
      </c>
      <c r="E81" s="109">
        <f>'Proposed Rates'!E67</f>
        <v>1.76</v>
      </c>
      <c r="F81" s="109">
        <f>'Proposed Rates'!F67</f>
        <v>3.52</v>
      </c>
      <c r="G81" s="110">
        <f t="shared" si="5"/>
        <v>20092.25</v>
      </c>
      <c r="H81" s="66"/>
      <c r="I81"/>
    </row>
    <row r="82" spans="1:9">
      <c r="A82" s="64">
        <f t="shared" si="1"/>
        <v>53</v>
      </c>
      <c r="B82" s="111" t="str">
        <f>'Proposed Rates'!B68</f>
        <v>Additional Seating</v>
      </c>
      <c r="C82" s="107" t="s">
        <v>106</v>
      </c>
      <c r="D82" s="108">
        <f>'Proposed Rates'!C68</f>
        <v>8</v>
      </c>
      <c r="E82" s="109">
        <f>'Proposed Rates'!E68</f>
        <v>1.76</v>
      </c>
      <c r="F82" s="109">
        <f>'Proposed Rates'!F68</f>
        <v>6.5488372093023259E-2</v>
      </c>
      <c r="G82" s="110">
        <f t="shared" si="5"/>
        <v>373.81</v>
      </c>
      <c r="H82" s="66"/>
      <c r="I82"/>
    </row>
    <row r="83" spans="1:9">
      <c r="A83" s="64">
        <f t="shared" si="1"/>
        <v>54</v>
      </c>
      <c r="B83" s="106" t="str">
        <f>'Proposed Rates'!B70</f>
        <v>Winery and Wine Tasting</v>
      </c>
      <c r="C83" s="107" t="s">
        <v>108</v>
      </c>
      <c r="D83" s="108">
        <f>'Proposed Rates'!C70</f>
        <v>270</v>
      </c>
      <c r="E83" s="109">
        <f>'Proposed Rates'!E70</f>
        <v>1</v>
      </c>
      <c r="F83" s="109">
        <f>'Proposed Rates'!F70</f>
        <v>1.2558139534883721</v>
      </c>
      <c r="G83" s="110">
        <f t="shared" si="5"/>
        <v>7168.22</v>
      </c>
      <c r="H83" s="66"/>
      <c r="I83"/>
    </row>
    <row r="84" spans="1:9">
      <c r="A84" s="64">
        <f t="shared" si="1"/>
        <v>55</v>
      </c>
      <c r="B84" s="106" t="str">
        <f>'Proposed Rates'!B71</f>
        <v>Wine Tasting with Food</v>
      </c>
      <c r="C84" s="107" t="s">
        <v>109</v>
      </c>
      <c r="D84" s="108">
        <f>'Proposed Rates'!C71</f>
        <v>430</v>
      </c>
      <c r="E84" s="109">
        <f>'Proposed Rates'!E71</f>
        <v>1.76</v>
      </c>
      <c r="F84" s="109">
        <f>'Proposed Rates'!F71</f>
        <v>3.52</v>
      </c>
      <c r="G84" s="110">
        <f t="shared" si="5"/>
        <v>20092.25</v>
      </c>
      <c r="H84" s="66"/>
      <c r="I84"/>
    </row>
    <row r="85" spans="1:9">
      <c r="A85" s="64">
        <f t="shared" si="1"/>
        <v>56</v>
      </c>
      <c r="B85" s="111" t="str">
        <f>'Proposed Rates'!B72</f>
        <v>Additional Seating</v>
      </c>
      <c r="C85" s="107" t="s">
        <v>106</v>
      </c>
      <c r="D85" s="108">
        <f>'Proposed Rates'!C72</f>
        <v>8</v>
      </c>
      <c r="E85" s="109">
        <f>'Proposed Rates'!E72</f>
        <v>1.76</v>
      </c>
      <c r="F85" s="109">
        <f>'Proposed Rates'!F72</f>
        <v>6.5488372093023259E-2</v>
      </c>
      <c r="G85" s="110">
        <f t="shared" si="5"/>
        <v>373.81</v>
      </c>
      <c r="H85" s="66"/>
      <c r="I85"/>
    </row>
    <row r="86" spans="1:9">
      <c r="I86"/>
    </row>
    <row r="87" spans="1:9">
      <c r="I87"/>
    </row>
    <row r="88" spans="1:9">
      <c r="I88"/>
    </row>
    <row r="89" spans="1:9">
      <c r="I89"/>
    </row>
  </sheetData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workbookViewId="0">
      <selection activeCell="J45" sqref="J45"/>
    </sheetView>
  </sheetViews>
  <sheetFormatPr defaultRowHeight="12.75"/>
  <cols>
    <col min="1" max="1" width="8.5703125" style="21" customWidth="1"/>
    <col min="2" max="2" width="18.85546875" style="85" customWidth="1"/>
    <col min="3" max="3" width="13.42578125" style="21" bestFit="1" customWidth="1"/>
    <col min="4" max="4" width="12.7109375" style="21" customWidth="1"/>
    <col min="5" max="5" width="16" style="21" bestFit="1" customWidth="1"/>
    <col min="6" max="16384" width="9.140625" style="21"/>
  </cols>
  <sheetData>
    <row r="1" spans="1:5">
      <c r="B1" s="137" t="s">
        <v>122</v>
      </c>
    </row>
    <row r="2" spans="1:5">
      <c r="B2" s="137" t="s">
        <v>127</v>
      </c>
    </row>
    <row r="3" spans="1:5">
      <c r="B3" s="137" t="s">
        <v>128</v>
      </c>
    </row>
    <row r="5" spans="1:5">
      <c r="B5" s="23" t="s">
        <v>9</v>
      </c>
      <c r="C5" s="85"/>
      <c r="D5" s="85"/>
      <c r="E5" s="23" t="s">
        <v>129</v>
      </c>
    </row>
    <row r="6" spans="1:5">
      <c r="B6" s="23" t="s">
        <v>6</v>
      </c>
      <c r="C6" s="23" t="s">
        <v>5</v>
      </c>
      <c r="D6" s="23" t="s">
        <v>72</v>
      </c>
      <c r="E6" s="23" t="s">
        <v>130</v>
      </c>
    </row>
    <row r="7" spans="1:5">
      <c r="A7" s="21">
        <v>1972</v>
      </c>
    </row>
    <row r="8" spans="1:5">
      <c r="A8" s="21">
        <f>A7+1</f>
        <v>1973</v>
      </c>
      <c r="B8" s="23" t="str">
        <f>A7&amp;"-"&amp;RIGHT(A8,2)</f>
        <v>1972-73</v>
      </c>
      <c r="C8" s="67">
        <v>8765</v>
      </c>
      <c r="D8" s="67"/>
      <c r="E8" s="138" t="s">
        <v>131</v>
      </c>
    </row>
    <row r="9" spans="1:5">
      <c r="A9" s="21">
        <f t="shared" ref="A9:A51" si="0">A8+1</f>
        <v>1974</v>
      </c>
      <c r="B9" s="23" t="str">
        <f t="shared" ref="B9:B51" si="1">A8&amp;"-"&amp;RIGHT(A9,2)</f>
        <v>1973-74</v>
      </c>
      <c r="C9" s="21">
        <v>11209.17</v>
      </c>
    </row>
    <row r="10" spans="1:5">
      <c r="A10" s="21">
        <f t="shared" si="0"/>
        <v>1975</v>
      </c>
      <c r="B10" s="23" t="str">
        <f t="shared" si="1"/>
        <v>1974-75</v>
      </c>
      <c r="C10" s="21">
        <v>24521.53</v>
      </c>
      <c r="D10" s="21">
        <v>12429</v>
      </c>
    </row>
    <row r="11" spans="1:5">
      <c r="A11" s="21">
        <f t="shared" si="0"/>
        <v>1976</v>
      </c>
      <c r="B11" s="23" t="str">
        <f t="shared" si="1"/>
        <v>1975-76</v>
      </c>
      <c r="C11" s="21">
        <v>25682.71</v>
      </c>
      <c r="D11" s="21">
        <v>2012.83</v>
      </c>
    </row>
    <row r="12" spans="1:5">
      <c r="A12" s="21">
        <f t="shared" si="0"/>
        <v>1977</v>
      </c>
      <c r="B12" s="23" t="str">
        <f t="shared" si="1"/>
        <v>1976-77</v>
      </c>
      <c r="C12" s="21">
        <v>25612</v>
      </c>
      <c r="D12" s="21">
        <v>771</v>
      </c>
    </row>
    <row r="13" spans="1:5">
      <c r="A13" s="21">
        <f t="shared" si="0"/>
        <v>1978</v>
      </c>
      <c r="B13" s="23" t="str">
        <f t="shared" si="1"/>
        <v>1977-78</v>
      </c>
      <c r="C13" s="21">
        <v>39446.699999999997</v>
      </c>
      <c r="D13" s="21">
        <v>873</v>
      </c>
    </row>
    <row r="14" spans="1:5">
      <c r="A14" s="21">
        <f t="shared" si="0"/>
        <v>1979</v>
      </c>
      <c r="B14" s="23" t="str">
        <f t="shared" si="1"/>
        <v>1978-79</v>
      </c>
      <c r="D14" s="21">
        <v>7500</v>
      </c>
    </row>
    <row r="15" spans="1:5">
      <c r="A15" s="21">
        <f t="shared" si="0"/>
        <v>1980</v>
      </c>
      <c r="B15" s="23" t="str">
        <f t="shared" si="1"/>
        <v>1979-80</v>
      </c>
      <c r="D15" s="21">
        <v>28000</v>
      </c>
    </row>
    <row r="16" spans="1:5">
      <c r="A16" s="21">
        <f t="shared" si="0"/>
        <v>1981</v>
      </c>
      <c r="B16" s="23" t="str">
        <f t="shared" si="1"/>
        <v>1980-81</v>
      </c>
      <c r="D16" s="21">
        <v>30800</v>
      </c>
    </row>
    <row r="17" spans="1:4">
      <c r="A17" s="21">
        <f t="shared" si="0"/>
        <v>1982</v>
      </c>
      <c r="B17" s="23" t="str">
        <f t="shared" si="1"/>
        <v>1981-82</v>
      </c>
      <c r="D17" s="21">
        <v>30500</v>
      </c>
    </row>
    <row r="18" spans="1:4">
      <c r="A18" s="21">
        <f t="shared" si="0"/>
        <v>1983</v>
      </c>
      <c r="B18" s="23" t="str">
        <f t="shared" si="1"/>
        <v>1982-83</v>
      </c>
      <c r="D18" s="21">
        <v>30200</v>
      </c>
    </row>
    <row r="19" spans="1:4">
      <c r="A19" s="21">
        <f t="shared" si="0"/>
        <v>1984</v>
      </c>
      <c r="B19" s="23" t="str">
        <f t="shared" si="1"/>
        <v>1983-84</v>
      </c>
      <c r="D19" s="21">
        <v>29900</v>
      </c>
    </row>
    <row r="20" spans="1:4">
      <c r="A20" s="21">
        <f t="shared" si="0"/>
        <v>1985</v>
      </c>
      <c r="B20" s="23" t="str">
        <f t="shared" si="1"/>
        <v>1984-85</v>
      </c>
      <c r="D20" s="21">
        <v>29600</v>
      </c>
    </row>
    <row r="21" spans="1:4">
      <c r="A21" s="21">
        <f t="shared" si="0"/>
        <v>1986</v>
      </c>
      <c r="B21" s="23" t="str">
        <f t="shared" si="1"/>
        <v>1985-86</v>
      </c>
      <c r="D21" s="21">
        <v>29300</v>
      </c>
    </row>
    <row r="22" spans="1:4">
      <c r="A22" s="21">
        <f t="shared" si="0"/>
        <v>1987</v>
      </c>
      <c r="B22" s="23" t="str">
        <f t="shared" si="1"/>
        <v>1986-87</v>
      </c>
      <c r="D22" s="21">
        <v>154525</v>
      </c>
    </row>
    <row r="23" spans="1:4">
      <c r="A23" s="21">
        <f t="shared" si="0"/>
        <v>1988</v>
      </c>
      <c r="B23" s="23" t="str">
        <f t="shared" si="1"/>
        <v>1987-88</v>
      </c>
      <c r="D23" s="21">
        <v>21150</v>
      </c>
    </row>
    <row r="24" spans="1:4">
      <c r="A24" s="21">
        <f t="shared" si="0"/>
        <v>1989</v>
      </c>
      <c r="B24" s="23" t="str">
        <f t="shared" si="1"/>
        <v>1988-89</v>
      </c>
      <c r="D24" s="21">
        <v>20900</v>
      </c>
    </row>
    <row r="25" spans="1:4">
      <c r="A25" s="21">
        <f t="shared" si="0"/>
        <v>1990</v>
      </c>
      <c r="B25" s="23" t="str">
        <f t="shared" si="1"/>
        <v>1989-90</v>
      </c>
      <c r="D25" s="21">
        <v>20650</v>
      </c>
    </row>
    <row r="26" spans="1:4">
      <c r="A26" s="21">
        <f t="shared" si="0"/>
        <v>1991</v>
      </c>
      <c r="B26" s="23" t="str">
        <f t="shared" si="1"/>
        <v>1990-91</v>
      </c>
      <c r="D26" s="21">
        <v>20400</v>
      </c>
    </row>
    <row r="27" spans="1:4">
      <c r="A27" s="21">
        <f t="shared" si="0"/>
        <v>1992</v>
      </c>
      <c r="B27" s="23" t="str">
        <f t="shared" si="1"/>
        <v>1991-92</v>
      </c>
      <c r="D27" s="21">
        <v>21150</v>
      </c>
    </row>
    <row r="28" spans="1:4">
      <c r="A28" s="21">
        <f t="shared" si="0"/>
        <v>1993</v>
      </c>
      <c r="B28" s="23" t="str">
        <f t="shared" si="1"/>
        <v>1992-93</v>
      </c>
      <c r="D28" s="21">
        <v>20850</v>
      </c>
    </row>
    <row r="29" spans="1:4">
      <c r="A29" s="21">
        <f t="shared" si="0"/>
        <v>1994</v>
      </c>
      <c r="B29" s="23" t="str">
        <f t="shared" si="1"/>
        <v>1993-94</v>
      </c>
      <c r="D29" s="21">
        <v>20550</v>
      </c>
    </row>
    <row r="30" spans="1:4">
      <c r="A30" s="21">
        <f t="shared" si="0"/>
        <v>1995</v>
      </c>
      <c r="B30" s="23" t="str">
        <f t="shared" si="1"/>
        <v>1994-95</v>
      </c>
      <c r="D30" s="21">
        <v>20250</v>
      </c>
    </row>
    <row r="31" spans="1:4">
      <c r="A31" s="21">
        <f t="shared" si="0"/>
        <v>1996</v>
      </c>
      <c r="B31" s="23" t="str">
        <f t="shared" si="1"/>
        <v>1995-96</v>
      </c>
      <c r="D31" s="21">
        <v>20950</v>
      </c>
    </row>
    <row r="32" spans="1:4">
      <c r="A32" s="21">
        <f t="shared" si="0"/>
        <v>1997</v>
      </c>
      <c r="B32" s="23" t="str">
        <f t="shared" si="1"/>
        <v>1996-97</v>
      </c>
      <c r="D32" s="21">
        <v>20600</v>
      </c>
    </row>
    <row r="33" spans="1:4">
      <c r="A33" s="21">
        <f t="shared" si="0"/>
        <v>1998</v>
      </c>
      <c r="B33" s="23" t="str">
        <f t="shared" si="1"/>
        <v>1997-98</v>
      </c>
      <c r="D33" s="21">
        <v>20250</v>
      </c>
    </row>
    <row r="34" spans="1:4">
      <c r="A34" s="21">
        <f t="shared" si="0"/>
        <v>1999</v>
      </c>
      <c r="B34" s="23" t="str">
        <f t="shared" si="1"/>
        <v>1998-99</v>
      </c>
      <c r="D34" s="21">
        <v>20900</v>
      </c>
    </row>
    <row r="35" spans="1:4">
      <c r="A35" s="21">
        <f t="shared" si="0"/>
        <v>2000</v>
      </c>
      <c r="B35" s="23" t="str">
        <f t="shared" si="1"/>
        <v>1999-00</v>
      </c>
      <c r="D35" s="21">
        <v>20500</v>
      </c>
    </row>
    <row r="36" spans="1:4">
      <c r="A36" s="21">
        <f t="shared" si="0"/>
        <v>2001</v>
      </c>
      <c r="B36" s="23" t="str">
        <f t="shared" si="1"/>
        <v>2000-01</v>
      </c>
      <c r="D36" s="21">
        <v>21100</v>
      </c>
    </row>
    <row r="37" spans="1:4">
      <c r="A37" s="21">
        <f t="shared" si="0"/>
        <v>2002</v>
      </c>
      <c r="B37" s="23" t="str">
        <f t="shared" si="1"/>
        <v>2001-02</v>
      </c>
      <c r="D37" s="21">
        <v>20650</v>
      </c>
    </row>
    <row r="38" spans="1:4">
      <c r="A38" s="21">
        <f t="shared" si="0"/>
        <v>2003</v>
      </c>
      <c r="B38" s="23" t="str">
        <f t="shared" si="1"/>
        <v>2002-03</v>
      </c>
      <c r="D38" s="21">
        <v>21200</v>
      </c>
    </row>
    <row r="39" spans="1:4">
      <c r="A39" s="21">
        <f t="shared" si="0"/>
        <v>2004</v>
      </c>
      <c r="B39" s="23" t="str">
        <f t="shared" si="1"/>
        <v>2003-04</v>
      </c>
      <c r="D39" s="21">
        <v>20700</v>
      </c>
    </row>
    <row r="40" spans="1:4">
      <c r="A40" s="21">
        <f t="shared" si="0"/>
        <v>2005</v>
      </c>
      <c r="B40" s="23" t="str">
        <f t="shared" si="1"/>
        <v>2004-05</v>
      </c>
      <c r="D40" s="21">
        <v>20200</v>
      </c>
    </row>
    <row r="41" spans="1:4">
      <c r="A41" s="21">
        <f t="shared" si="0"/>
        <v>2006</v>
      </c>
      <c r="B41" s="23" t="str">
        <f t="shared" si="1"/>
        <v>2005-06</v>
      </c>
      <c r="D41" s="21">
        <v>20700</v>
      </c>
    </row>
    <row r="42" spans="1:4">
      <c r="A42" s="21">
        <f t="shared" si="0"/>
        <v>2007</v>
      </c>
      <c r="B42" s="23" t="str">
        <f t="shared" si="1"/>
        <v>2006-07</v>
      </c>
      <c r="D42" s="21">
        <v>21150</v>
      </c>
    </row>
    <row r="43" spans="1:4">
      <c r="A43" s="21">
        <f t="shared" si="0"/>
        <v>2008</v>
      </c>
      <c r="B43" s="23" t="str">
        <f t="shared" si="1"/>
        <v>2007-08</v>
      </c>
      <c r="D43" s="21">
        <v>20550</v>
      </c>
    </row>
    <row r="44" spans="1:4">
      <c r="A44" s="21">
        <f t="shared" si="0"/>
        <v>2009</v>
      </c>
      <c r="B44" s="23" t="str">
        <f t="shared" si="1"/>
        <v>2008-09</v>
      </c>
      <c r="D44" s="21">
        <v>20950</v>
      </c>
    </row>
    <row r="45" spans="1:4">
      <c r="A45" s="21">
        <f t="shared" si="0"/>
        <v>2010</v>
      </c>
      <c r="B45" s="23" t="str">
        <f t="shared" si="1"/>
        <v>2009-10</v>
      </c>
      <c r="D45" s="21">
        <v>20300</v>
      </c>
    </row>
    <row r="46" spans="1:4">
      <c r="A46" s="21">
        <f t="shared" si="0"/>
        <v>2011</v>
      </c>
      <c r="B46" s="23" t="str">
        <f t="shared" si="1"/>
        <v>2010-11</v>
      </c>
      <c r="D46" s="21">
        <v>20650</v>
      </c>
    </row>
    <row r="47" spans="1:4">
      <c r="A47" s="21">
        <f t="shared" si="0"/>
        <v>2012</v>
      </c>
      <c r="B47" s="23" t="str">
        <f t="shared" si="1"/>
        <v>2011-12</v>
      </c>
      <c r="D47" s="21">
        <v>20950</v>
      </c>
    </row>
    <row r="48" spans="1:4">
      <c r="A48" s="21">
        <f t="shared" si="0"/>
        <v>2013</v>
      </c>
      <c r="B48" s="23" t="str">
        <f t="shared" si="1"/>
        <v>2012-13</v>
      </c>
      <c r="D48" s="21">
        <v>20200</v>
      </c>
    </row>
    <row r="49" spans="1:5">
      <c r="A49" s="21">
        <f t="shared" si="0"/>
        <v>2014</v>
      </c>
      <c r="B49" s="23" t="str">
        <f t="shared" si="1"/>
        <v>2013-14</v>
      </c>
      <c r="D49" s="21">
        <v>20450</v>
      </c>
    </row>
    <row r="50" spans="1:5">
      <c r="A50" s="21">
        <f t="shared" si="0"/>
        <v>2015</v>
      </c>
      <c r="B50" s="23" t="str">
        <f t="shared" si="1"/>
        <v>2014-15</v>
      </c>
      <c r="D50" s="21">
        <v>20650</v>
      </c>
    </row>
    <row r="51" spans="1:5">
      <c r="A51" s="21">
        <f t="shared" si="0"/>
        <v>2016</v>
      </c>
      <c r="B51" s="23" t="str">
        <f t="shared" si="1"/>
        <v>2015-16</v>
      </c>
      <c r="D51" s="21">
        <v>20800</v>
      </c>
    </row>
    <row r="52" spans="1:5">
      <c r="B52" s="23"/>
      <c r="C52" s="139">
        <f>SUM(C8:C51)</f>
        <v>135237.10999999999</v>
      </c>
      <c r="D52" s="139">
        <f>SUM(D8:D51)</f>
        <v>986710.83000000007</v>
      </c>
    </row>
    <row r="53" spans="1:5">
      <c r="B53" s="23"/>
    </row>
    <row r="54" spans="1:5" s="160" customFormat="1" ht="18.75">
      <c r="B54" s="161" t="s">
        <v>19</v>
      </c>
      <c r="C54" s="161"/>
      <c r="D54" s="161"/>
      <c r="E54" s="161"/>
    </row>
    <row r="55" spans="1:5" s="160" customFormat="1" ht="18.75">
      <c r="B55" s="161" t="s">
        <v>127</v>
      </c>
      <c r="C55" s="161"/>
      <c r="D55" s="161"/>
      <c r="E55" s="161"/>
    </row>
    <row r="56" spans="1:5" ht="6" customHeight="1" thickBot="1">
      <c r="B56" s="23"/>
    </row>
    <row r="57" spans="1:5" ht="15.75" thickBot="1">
      <c r="B57" s="156" t="s">
        <v>1</v>
      </c>
      <c r="C57" s="153" t="s">
        <v>25</v>
      </c>
      <c r="D57" s="154" t="s">
        <v>132</v>
      </c>
      <c r="E57" s="155" t="s">
        <v>133</v>
      </c>
    </row>
    <row r="58" spans="1:5" ht="13.5" thickBot="1">
      <c r="B58" s="148" t="s">
        <v>5</v>
      </c>
      <c r="C58" s="149">
        <f>C52</f>
        <v>135237.10999999999</v>
      </c>
      <c r="D58" s="150"/>
      <c r="E58" s="151"/>
    </row>
    <row r="59" spans="1:5" ht="13.5" thickBot="1">
      <c r="B59" s="145" t="s">
        <v>72</v>
      </c>
      <c r="C59" s="146">
        <f>D52</f>
        <v>986710.83000000007</v>
      </c>
      <c r="D59" s="141"/>
      <c r="E59" s="99"/>
    </row>
    <row r="60" spans="1:5" ht="13.5" thickBot="1">
      <c r="B60" s="148" t="s">
        <v>134</v>
      </c>
      <c r="C60" s="152">
        <v>478694.99</v>
      </c>
      <c r="D60" s="143"/>
      <c r="E60" s="144"/>
    </row>
    <row r="61" spans="1:5" ht="13.5" thickBot="1">
      <c r="B61" s="147" t="s">
        <v>4</v>
      </c>
      <c r="C61" s="142">
        <f>SUM(C58:C60)</f>
        <v>1600642.93</v>
      </c>
      <c r="D61" s="140">
        <v>560</v>
      </c>
      <c r="E61" s="100">
        <f>C61/D61</f>
        <v>2858.2909464285713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Rates</vt:lpstr>
      <vt:lpstr>Proposed Rates</vt:lpstr>
      <vt:lpstr>SDC</vt:lpstr>
      <vt:lpstr>Ann Fees</vt:lpstr>
      <vt:lpstr>'Proposed Rates'!Print_Area</vt:lpstr>
      <vt:lpstr>Rates!Print_Area</vt:lpstr>
      <vt:lpstr>SDC!Print_Area</vt:lpstr>
      <vt:lpstr>'Proposed Rates'!Print_Titles</vt:lpstr>
      <vt:lpstr>SDC!Print_Titles</vt:lpstr>
    </vt:vector>
  </TitlesOfParts>
  <Company>Tuckfield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Atascadero</dc:title>
  <dc:subject>Sewer Rate Model</dc:subject>
  <dc:creator>Clayton Tuckfield</dc:creator>
  <cp:lastModifiedBy>SYCSD</cp:lastModifiedBy>
  <cp:lastPrinted>2016-07-01T19:27:00Z</cp:lastPrinted>
  <dcterms:created xsi:type="dcterms:W3CDTF">2000-02-07T23:08:12Z</dcterms:created>
  <dcterms:modified xsi:type="dcterms:W3CDTF">2019-05-20T17:39:42Z</dcterms:modified>
</cp:coreProperties>
</file>